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0005" windowHeight="9120" activeTab="0"/>
  </bookViews>
  <sheets>
    <sheet name="Cmpt'n" sheetId="1" r:id="rId1"/>
    <sheet name="P 1" sheetId="2" r:id="rId2"/>
    <sheet name="P 2" sheetId="3" r:id="rId3"/>
    <sheet name="Annex-A" sheetId="4" r:id="rId4"/>
    <sheet name="NostoWords" sheetId="5" state="hidden" r:id="rId5"/>
    <sheet name="Annex-B" sheetId="6" r:id="rId6"/>
    <sheet name="Challan" sheetId="7" r:id="rId7"/>
    <sheet name="NostoWords (2)" sheetId="8" state="hidden" r:id="rId8"/>
    <sheet name="SalCert" sheetId="9" r:id="rId9"/>
    <sheet name="WS" sheetId="10" r:id="rId10"/>
    <sheet name="Back Challan" sheetId="11" r:id="rId11"/>
  </sheets>
  <definedNames>
    <definedName name="_xlnm._FilterDatabase" localSheetId="10" hidden="1">'Back Challan'!$D$1:$D$79</definedName>
    <definedName name="AddressBusiness">'Cmpt''n'!$I$12</definedName>
    <definedName name="AddressRes">'Cmpt''n'!$I$13</definedName>
    <definedName name="Advance_Tax_Deduction_Detail">'Cmpt''n'!$X$74</definedName>
    <definedName name="AdvanceTax1stInst">'Cmpt''n'!$AK$75</definedName>
    <definedName name="AdvanceTax2ndInst">'Cmpt''n'!$AK$76</definedName>
    <definedName name="AdvanceTax3rdInst">'Cmpt''n'!$AK$77</definedName>
    <definedName name="AdvanceTax4thInst">'Cmpt''n'!$AK$78</definedName>
    <definedName name="AGE">'Cmpt''n'!$BC$57</definedName>
    <definedName name="AgeRebate">'Cmpt''n'!$AF$52</definedName>
    <definedName name="AOPCAPITAL1">'Cmpt''n'!$T$76</definedName>
    <definedName name="AOPCAPITAL2">'Cmpt''n'!$T$77</definedName>
    <definedName name="AOPCAPITAL3">'Cmpt''n'!$T$78</definedName>
    <definedName name="AOPCAPITAL4">'Cmpt''n'!$T$79</definedName>
    <definedName name="AOPCAPITALPROP">'Cmpt''n'!$T$80</definedName>
    <definedName name="AOPNTN1">'Cmpt''n'!$L$76</definedName>
    <definedName name="AOPNTN2">'Cmpt''n'!$L$77</definedName>
    <definedName name="AOPNTN3">'Cmpt''n'!$L$78</definedName>
    <definedName name="AOPNTN4">'Cmpt''n'!$L$79</definedName>
    <definedName name="AOPPART1NAME">'Cmpt''n'!$B$76</definedName>
    <definedName name="AOPPART2NAME">'Cmpt''n'!$B$77</definedName>
    <definedName name="AOPPART3NAME">'Cmpt''n'!$B$78</definedName>
    <definedName name="AOPPART4NAME">'Cmpt''n'!$B$79</definedName>
    <definedName name="AOPPARTPROP">'Cmpt''n'!$D$80</definedName>
    <definedName name="AOPSHARE1">'Cmpt''n'!$Q$76</definedName>
    <definedName name="AOPSHARE2">'Cmpt''n'!$Q$77</definedName>
    <definedName name="AOPSHARE3">'Cmpt''n'!$Q$78</definedName>
    <definedName name="AOPSHARE4">'Cmpt''n'!$Q$79</definedName>
    <definedName name="AOPSHAREPROP">'Cmpt''n'!$Q$80</definedName>
    <definedName name="AuthorRepName">'Cmpt''n'!$AB$9</definedName>
    <definedName name="AuthRepNTN">'Cmpt''n'!$AB$10</definedName>
    <definedName name="BUSINESS_U_S_115_4___OTHER_THAN_FINAL_TAX_AND_TURNOVER">'Cmpt''n'!$A$129</definedName>
    <definedName name="BusinessAddress">'Cmpt''n'!$I$12</definedName>
    <definedName name="BusinessAverage">'Cmpt''n'!$G$145</definedName>
    <definedName name="BusinessComputation">'Cmpt''n'!$S$67</definedName>
    <definedName name="BusinessName" localSheetId="0">'Cmpt''n'!$I$11</definedName>
    <definedName name="BusinessName">'Cmpt''n'!$I$11</definedName>
    <definedName name="CapitalGains">'Cmpt''n'!$O$50</definedName>
    <definedName name="Circle" localSheetId="0">'Cmpt''n'!$I$7</definedName>
    <definedName name="Circle">'Cmpt''n'!$I$7</definedName>
    <definedName name="ClosingStock">'Cmpt''n'!$AF$27</definedName>
    <definedName name="cprno1">'Cmpt''n'!$AF$75</definedName>
    <definedName name="cprno2">'Cmpt''n'!$AF$76</definedName>
    <definedName name="cprno3">'Cmpt''n'!$AF$77</definedName>
    <definedName name="cprno4">'Cmpt''n'!$AF$78</definedName>
    <definedName name="DeductibleAllowances">'Cmpt''n'!$X$42</definedName>
    <definedName name="DETAIL_OF_TAX_DEDUCTION_ON_MOTOR_VEHICLE__OTHER_THAN_GOODS_TRANSPORT_VEHICLES">'Cmpt''n'!$A$103</definedName>
    <definedName name="DETAIL_OF_TAX_DEDUCTION_ON_PROFIT_ON_BANK_WITHDRAWALS">'Cmpt''n'!$A$98</definedName>
    <definedName name="DETAIL_OF_TAX_DEDUCTION_ON_PROFIT_ON_DEBTS">'Cmpt''n'!$A$93</definedName>
    <definedName name="DOB" localSheetId="0">'Cmpt''n'!$I$4</definedName>
    <definedName name="DOB">'Cmpt'n'!DOB</definedName>
    <definedName name="ElectAmount1">'Cmpt''n'!$AD$84</definedName>
    <definedName name="ElectAmount2">'Cmpt''n'!$AD$85</definedName>
    <definedName name="ElectAmount3">'Cmpt''n'!$AD$86</definedName>
    <definedName name="ElectConsName1">'Cmpt''n'!$J$84</definedName>
    <definedName name="ElectConsName2">'Cmpt''n'!$J$85</definedName>
    <definedName name="ElectConsName3">'Cmpt''n'!$J$86</definedName>
    <definedName name="ElectConsNIC1">'Cmpt''n'!$T$84</definedName>
    <definedName name="ElectConsNIC2">'Cmpt''n'!$T$85</definedName>
    <definedName name="ElectConsNIC3">'Cmpt''n'!$T$86</definedName>
    <definedName name="ElectRefNo1">'Cmpt''n'!$B$84</definedName>
    <definedName name="ElectRefNo2">'Cmpt''n'!$B$85</definedName>
    <definedName name="ElectRefNo3">'Cmpt''n'!$B$86</definedName>
    <definedName name="Electricity_Deduction_Detail">'Cmpt''n'!$A$82</definedName>
    <definedName name="ElectSahre2">'Cmpt''n'!$AJ$85</definedName>
    <definedName name="ElectShare1">'Cmpt''n'!$AJ$84</definedName>
    <definedName name="ElectShare3">'Cmpt''n'!$AJ$86</definedName>
    <definedName name="ElectShare4" localSheetId="4">#REF!</definedName>
    <definedName name="ElectShare4" localSheetId="7">#REF!</definedName>
    <definedName name="ElectShare4" localSheetId="8">'Cmpt''n'!#REF!</definedName>
    <definedName name="EmailAddress" localSheetId="0">'Cmpt''n'!$AB$8</definedName>
    <definedName name="EmailAddress">'Cmpt'n'!EmailAddress</definedName>
    <definedName name="EmplAddress">'Cmpt''n'!$AB$7</definedName>
    <definedName name="EmplName">'Cmpt''n'!$AB$4</definedName>
    <definedName name="EmployerAddress" localSheetId="8">'Cmpt''n'!$AB$7</definedName>
    <definedName name="EmployerAddress">'Cmpt''n'!$AB$7</definedName>
    <definedName name="EmployerName" localSheetId="8">'Cmpt''n'!$AB$4</definedName>
    <definedName name="EmployerName">'Cmpt''n'!$AB$4</definedName>
    <definedName name="EmployerNTN" localSheetId="8">'Cmpt''n'!$AB$3</definedName>
    <definedName name="EmployerNTN">'Cmpt''n'!$AB$3</definedName>
    <definedName name="ExemptIncome">#REF!</definedName>
    <definedName name="ExemptSalary">'Cmpt''n'!$W$65</definedName>
    <definedName name="FINAL_TAX_STATEMENT_U_S_115_4">'Cmpt''n'!$A$119</definedName>
    <definedName name="Gender" localSheetId="0">'Cmpt''n'!$I$5</definedName>
    <definedName name="Gender">'Cmpt'n'!Gender</definedName>
    <definedName name="GrossProfit" localSheetId="0">'Cmpt''n'!$O$27</definedName>
    <definedName name="GrossProfit">'Cmpt''n'!$O$27</definedName>
    <definedName name="Home">'Cmpt''n'!$U$9</definedName>
    <definedName name="IncomeforAgeRebate">'Cmpt''n'!$BC$58</definedName>
    <definedName name="IncomefromBusiness">'Cmpt''n'!$O$46</definedName>
    <definedName name="IncomefromBusinessExempt">'Cmpt''n'!$O$49</definedName>
    <definedName name="IncomefromOtherSources">'Cmpt''n'!$O$51</definedName>
    <definedName name="IncomefromSalary">'Cmpt''n'!$AE$65</definedName>
    <definedName name="MfgTradingExp">'Cmpt''n'!$O$26</definedName>
    <definedName name="MfgTrdgExp">'Cmpt''n'!$O$26</definedName>
    <definedName name="NetProfit">'Cmpt''n'!$O$43</definedName>
    <definedName name="NIC" localSheetId="8">'Cmpt''n'!$I$3</definedName>
    <definedName name="NIC">'Cmpt''n'!$I$3</definedName>
    <definedName name="NostoWords" localSheetId="4">'NostoWords'!$E$3</definedName>
    <definedName name="NostoWords" localSheetId="7">'NostoWords (2)'!$E$3</definedName>
    <definedName name="NostoWords">'NostoWords'!$E$3</definedName>
    <definedName name="NTN" localSheetId="0">'Cmpt''n'!$I$8</definedName>
    <definedName name="NTN" localSheetId="8">'Cmpt''n'!$I$8</definedName>
    <definedName name="NTN">'Cmpt''n'!$I$8</definedName>
    <definedName name="OpeningStock" localSheetId="0">'Cmpt''n'!$O$24</definedName>
    <definedName name="OpeningStock">'Cmpt''n'!$O$24</definedName>
    <definedName name="PandLExpenses">'Cmpt''n'!$O$42</definedName>
    <definedName name="PARTICULARS_OF_PROP._PARTNERS___MEMBERS">'Cmpt''n'!$A$74</definedName>
    <definedName name="person">'Cmpt''n'!$I$2</definedName>
    <definedName name="Phone" localSheetId="0">'Cmpt''n'!$I$9</definedName>
    <definedName name="Phone">'Cmpt'n'!Phone</definedName>
    <definedName name="PrftonDbtsAccNo1">'Cmpt''n'!$B$95</definedName>
    <definedName name="PrftonDbtsAccNo2">'Cmpt''n'!$B$96</definedName>
    <definedName name="PrftonDbtsAccNo3">'Cmpt''n'!$B$97</definedName>
    <definedName name="PrftonDbtsAmnt1">'Cmpt''n'!$AD$95</definedName>
    <definedName name="PrftonDbtsAmnt2">'Cmpt''n'!$AD$96</definedName>
    <definedName name="PrftonDbtsAmnt3">'Cmpt''n'!$AD$97</definedName>
    <definedName name="PrftonDbtsBank1">'Cmpt''n'!$J$95</definedName>
    <definedName name="PrftonDbtsBank2">'Cmpt''n'!$J$96</definedName>
    <definedName name="PrftonDbtsBank3">'Cmpt''n'!$J$97</definedName>
    <definedName name="PrftonDbtsBankBr1">'Cmpt''n'!$T$95</definedName>
    <definedName name="PrftonDbtsBankBr2">'Cmpt''n'!$T$96</definedName>
    <definedName name="PrftonDbtsBankBr3">'Cmpt''n'!$T$97</definedName>
    <definedName name="PrftonDbtsShr1">'Cmpt''n'!$AJ$95</definedName>
    <definedName name="PrftonDbtsShr2">'Cmpt''n'!$AJ$96</definedName>
    <definedName name="PrftonDbtsShr3">'Cmpt''n'!$AJ$97</definedName>
    <definedName name="PrincipleActvity">'Cmpt''n'!$I$14</definedName>
    <definedName name="_xlnm.Print_Area" localSheetId="5">'Annex-B'!$A$1:$AU$64</definedName>
    <definedName name="_xlnm.Print_Area" localSheetId="10">'Back Challan'!$A$1:$D$73</definedName>
    <definedName name="_xlnm.Print_Area" localSheetId="6">'Challan'!$A$2:$BL$103</definedName>
    <definedName name="_xlnm.Print_Area" localSheetId="0">'Cmpt''n'!$A$1:$AN$148</definedName>
    <definedName name="_xlnm.Print_Area" localSheetId="1">'P 1'!$A$1:$P$67</definedName>
    <definedName name="_xlnm.Print_Area" localSheetId="2">'P 2'!$A$1:$L$51</definedName>
    <definedName name="_xlnm.Print_Area" localSheetId="8">'SalCert'!$A$1:$J$45</definedName>
    <definedName name="_xlnm.Print_Area" localSheetId="9">'WS'!$A$1:$AV$200</definedName>
    <definedName name="ProfitandLossAcc">'Cmpt''n'!$A$21</definedName>
    <definedName name="Property_Income_subject_to_WHT">'Cmpt''n'!$A$135</definedName>
    <definedName name="ProprietorCapital">'Cmpt''n'!$T$80</definedName>
    <definedName name="Purchases">'Cmpt''n'!$O$25</definedName>
    <definedName name="Rebate_AverageAmount">'Cmpt''n'!$AF$56</definedName>
    <definedName name="Receipts" localSheetId="0">'Cmpt''n'!$AF$32</definedName>
    <definedName name="Receipts">'Cmpt''n'!$AF$32</definedName>
    <definedName name="RepresentName" localSheetId="0">'Cmpt''n'!$AB$5</definedName>
    <definedName name="RepresentName" localSheetId="8">'Cmpt''n'!$AB$5</definedName>
    <definedName name="RepresentName">'Cmpt'n'!RepresentName</definedName>
    <definedName name="RepresentNTN" localSheetId="0">'Cmpt''n'!$AB$6</definedName>
    <definedName name="RepresentNTN">'Cmpt'n'!RepresentNTN</definedName>
    <definedName name="ResAddress">#REF!</definedName>
    <definedName name="ResStat">'Cmpt''n'!$I$1</definedName>
    <definedName name="SALARY_STATEMENT">'Cmpt''n'!$A$58</definedName>
    <definedName name="SalaryAverage">'Cmpt''n'!$G$144</definedName>
    <definedName name="SalaryComputation">'Cmpt''n'!$A$67</definedName>
    <definedName name="SalaryTaxRebate">'Cmpt''n'!$AF$53</definedName>
    <definedName name="Sales" localSheetId="0">'Cmpt''n'!$AF$24</definedName>
    <definedName name="Sales">'Cmpt'n'!Sales</definedName>
    <definedName name="SharefromAOP">'Cmpt''n'!$O$48</definedName>
    <definedName name="Status">'Cmpt''n'!$I$2</definedName>
    <definedName name="TAX_COLLECTED_BY_CAR_MANUFACTURER">'Cmpt''n'!$A$108</definedName>
    <definedName name="TAX_DEDUCTION_ON_SERVICES">'Cmpt''n'!$A$117</definedName>
    <definedName name="TaxableIncomeBusiness">'Cmpt''n'!$AE$68</definedName>
    <definedName name="TaxableSalary">'Cmpt''n'!$I$68</definedName>
    <definedName name="TaxDedatSource">'Cmpt''n'!$I$71</definedName>
    <definedName name="TaxDedEmployer" localSheetId="7">#REF!</definedName>
    <definedName name="TaxDedEmployer" localSheetId="8">'Cmpt''n'!$I$68</definedName>
    <definedName name="TaxDedEmployer">'Cmpt''n'!$I$70</definedName>
    <definedName name="TaxpayableBusiness">'Cmpt''n'!$AE$69</definedName>
    <definedName name="Taxpayableforagerebate">'Cmpt''n'!$BC$59</definedName>
    <definedName name="TaxpayableonSalary">'Cmpt''n'!$I$69</definedName>
    <definedName name="TaxPayableRefundableSalary">'Cmpt''n'!$I$72</definedName>
    <definedName name="TaxPayableRefundableU_s137">'Cmpt''n'!$AE$72</definedName>
    <definedName name="TaxpayerName" localSheetId="8">'Cmpt''n'!$I$10</definedName>
    <definedName name="TaxpayerName">'Cmpt''n'!$I$10</definedName>
    <definedName name="TaxRebateAvgTaxBusiness">'Cmpt''n'!$AE$71</definedName>
    <definedName name="TelAmount1">'Cmpt''n'!$AD$89</definedName>
    <definedName name="TelAmount2">'Cmpt''n'!$AD$90</definedName>
    <definedName name="TelAmount3">'Cmpt''n'!$AD$91</definedName>
    <definedName name="TelAmount4">'Cmpt''n'!$AD$92</definedName>
    <definedName name="TelConsName1">'Cmpt''n'!$J$89</definedName>
    <definedName name="TelConsName2">'Cmpt''n'!$J$90</definedName>
    <definedName name="TelConsName3">'Cmpt''n'!$J$91</definedName>
    <definedName name="TelConsName4">'Cmpt''n'!$J$92</definedName>
    <definedName name="TelConsNIC1">'Cmpt''n'!$T$89</definedName>
    <definedName name="TelConsNIC2">'Cmpt''n'!$T$90</definedName>
    <definedName name="TelConsNIC3">'Cmpt''n'!$T$91</definedName>
    <definedName name="TelConsNIC4">'Cmpt''n'!$T$92</definedName>
    <definedName name="Telephone_Bills_Mobile_Phone___Pre_Paid_Cards">'Cmpt''n'!$A$87</definedName>
    <definedName name="TelNo1">'Cmpt''n'!$B$89</definedName>
    <definedName name="TelNo2">'Cmpt''n'!$B$90</definedName>
    <definedName name="TelNo3">'Cmpt''n'!$B$91</definedName>
    <definedName name="TelNo4">'Cmpt''n'!$B$92</definedName>
    <definedName name="TelShare1">'Cmpt''n'!$AJ$89</definedName>
    <definedName name="TelShare2">'Cmpt''n'!$AJ$90</definedName>
    <definedName name="TelShare3">'Cmpt''n'!$AJ$91</definedName>
    <definedName name="TelShare4">'Cmpt''n'!$AJ$92</definedName>
    <definedName name="TotalRebates">'Cmpt''n'!$BC$61</definedName>
    <definedName name="TotalTaxableIncome">'Cmpt''n'!$O$56</definedName>
    <definedName name="TotalTaxDeuctedBusinss">'Cmpt''n'!$AE$70</definedName>
    <definedName name="TURNOVER">'Cmpt''n'!$A$123</definedName>
    <definedName name="Words" localSheetId="4">'NostoWords'!$A$25:$B$135</definedName>
    <definedName name="Words" localSheetId="7">'NostoWords (2)'!$A$25:$B$135</definedName>
    <definedName name="Zone" localSheetId="0">'Cmpt''n'!$I$6</definedName>
    <definedName name="Zone">'Cmpt'n'!Zone</definedName>
  </definedNames>
  <calcPr fullCalcOnLoad="1"/>
</workbook>
</file>

<file path=xl/sharedStrings.xml><?xml version="1.0" encoding="utf-8"?>
<sst xmlns="http://schemas.openxmlformats.org/spreadsheetml/2006/main" count="1534" uniqueCount="937">
  <si>
    <t>capacity  as  Self / Representative*  of  Taxpayer  named  above,  do  hereby  solemnly  declare  that  to  the best of my knowledge and belief the information  given in this statement of the assets and liabilities of myself, my spouse or spouses, minor c</t>
  </si>
  <si>
    <t>Company / office etc. collecting/deducting the tax:</t>
  </si>
  <si>
    <t>Name.</t>
  </si>
  <si>
    <t>Address.</t>
  </si>
  <si>
    <t>Designation</t>
  </si>
  <si>
    <t>NTN (if any)</t>
  </si>
  <si>
    <t>Seal</t>
  </si>
  <si>
    <t>Date.</t>
  </si>
  <si>
    <t>W1/1</t>
  </si>
  <si>
    <t>LTU/RTO/MTU/Zone Code</t>
  </si>
  <si>
    <t>Circle Code</t>
  </si>
  <si>
    <t>CNIC</t>
  </si>
  <si>
    <t>(For Individuals only)</t>
  </si>
  <si>
    <t>Particulars/Description of assets and liabilities</t>
  </si>
  <si>
    <t>Amount (Rs.)</t>
  </si>
  <si>
    <t>Business Capital</t>
  </si>
  <si>
    <t xml:space="preserve"> (indicate name of business)</t>
  </si>
  <si>
    <t>(a)</t>
  </si>
  <si>
    <t>(b)</t>
  </si>
  <si>
    <t>Non-Agricultural Property</t>
  </si>
  <si>
    <t>(indicate location &amp; identification)</t>
  </si>
  <si>
    <t>(c)</t>
  </si>
  <si>
    <t>(d)</t>
  </si>
  <si>
    <t>Agricultural Property - Land</t>
  </si>
  <si>
    <t>Agricultural Property</t>
  </si>
  <si>
    <t>(Specify equipment, live stock, seeds, seedlings, fertilizer, etc.)</t>
  </si>
  <si>
    <t>Investments</t>
  </si>
  <si>
    <t>(Specify stocks, shares, debentures, Unit certificates, other certificates,</t>
  </si>
  <si>
    <t>deposits and certificates of National Saving Schemes, mortgages, loans, advances, etc.)</t>
  </si>
  <si>
    <t>Loans and Advances, etc.</t>
  </si>
  <si>
    <t>Motor vehicles</t>
  </si>
  <si>
    <t>(Indicate make, model and registration number)</t>
  </si>
  <si>
    <t>Jewellery</t>
  </si>
  <si>
    <t>(Indicate description and weight)</t>
  </si>
  <si>
    <t>Furniture and Fittings - Residence</t>
  </si>
  <si>
    <t>10.</t>
  </si>
  <si>
    <t>Cash &amp; Bank Balances</t>
  </si>
  <si>
    <t>Non-business cash in hand</t>
  </si>
  <si>
    <t>Non-business bank balances, etc. in current/ deposit/ savings accounts or any other deposit)</t>
  </si>
  <si>
    <t>Name of bank, etc.</t>
  </si>
  <si>
    <t>Branch and address</t>
  </si>
  <si>
    <t>Account Number, etc.</t>
  </si>
  <si>
    <t>(i)</t>
  </si>
  <si>
    <t>(ii)</t>
  </si>
  <si>
    <t>(iii)</t>
  </si>
  <si>
    <t>(iv)</t>
  </si>
  <si>
    <t>11.</t>
  </si>
  <si>
    <t>Any Other Assets</t>
  </si>
  <si>
    <t>Accumulated balance of life insurance premium actually paid</t>
  </si>
  <si>
    <t>Accumulated balance of employees contribution to a Provident fund or any other fund</t>
  </si>
  <si>
    <t>12.</t>
  </si>
  <si>
    <t>Assets, if any, standing in the name of spouse, minor children &amp; other dependents*</t>
  </si>
  <si>
    <t>13.</t>
  </si>
  <si>
    <t>Total Assets [ Sum(1 to 12) ]</t>
  </si>
  <si>
    <t>W1/2</t>
  </si>
  <si>
    <t>(For Individuals Only)</t>
  </si>
  <si>
    <t>14.</t>
  </si>
  <si>
    <t xml:space="preserve">Liabilities </t>
  </si>
  <si>
    <t>Business Capital - Overdrawn</t>
  </si>
  <si>
    <t>(including mortgages, loans, overdrafts, advances, borrowings,</t>
  </si>
  <si>
    <t>amounts due under hire purchase agreement or any other debt)</t>
  </si>
  <si>
    <t>15.</t>
  </si>
  <si>
    <t>Total Liabilities [ sum( 14(a) to 14(b) ]</t>
  </si>
  <si>
    <t>16.</t>
  </si>
  <si>
    <t>Net Wealth of the current year [13 minus 15]</t>
  </si>
  <si>
    <t>17.</t>
  </si>
  <si>
    <t>Annual personal expenses.</t>
  </si>
  <si>
    <t>18.</t>
  </si>
  <si>
    <t>Number of family members and dependents</t>
  </si>
  <si>
    <t>Adults</t>
  </si>
  <si>
    <t>Minors</t>
  </si>
  <si>
    <t>19.</t>
  </si>
  <si>
    <t>Assets, if any, transferred to any person</t>
  </si>
  <si>
    <t>I,</t>
  </si>
  <si>
    <t>, holder of CNIC No.</t>
  </si>
  <si>
    <t>in my</t>
  </si>
  <si>
    <t>(Notes on reverse)</t>
  </si>
  <si>
    <t>If the space provided in the form is found to be inadequate, additional sheet or sheets may be used.</t>
  </si>
  <si>
    <t>All assets should be valued at cost.</t>
  </si>
  <si>
    <t>If any exact figure cannot be inserted, an estimate should be made, mark it clearly "ESTIMATE".</t>
  </si>
  <si>
    <t>If balance sheet in respect of any business has been submitted to the Department, the entry of "Business Capital" should consist of the net balance on capital, current and loan accounts as shown in those Balance Sheets on the specified date, if such net a</t>
  </si>
  <si>
    <t>Where no Balance Sheet has been submitted, the assessed should list, on a separate sheet of paper attached to this form, the assets and liabilities of the business on the specified date. The excess of assets listed, should be entered as "Business Capital"</t>
  </si>
  <si>
    <t>If the net balance at (a) above is a debit balance, it should be included in liabilities.</t>
  </si>
  <si>
    <t>RTO</t>
  </si>
  <si>
    <t>Minimum Tax Chargeable under Section 233A(2)</t>
  </si>
  <si>
    <t>Agricultural equipment, such as irrigation pumps and tube-wells etc., should be detailed at cost with description.</t>
  </si>
  <si>
    <t xml:space="preserve">Give details of stocks, shares and debentures, e.g., number, face value, name of the company and type. </t>
  </si>
  <si>
    <t>Give details of assets of the spouse, minor children and other dependents and state whether such asset was transferred directly or indirectly to the spouse or minor children or other dependents or was acquired by them with funds provided by you.</t>
  </si>
  <si>
    <t>In the case of assets acquired under a Hire Purchase agreement, the total price should be shown under the appropriate head in the assets and the balance amount due should be shown under the liabilities.</t>
  </si>
  <si>
    <t>Where the statement is being field for the first time or covers more than one tax year, separate re-conciliation of the increase/(decrease) in wealth and of the sources and applications should be provided for each year.</t>
  </si>
  <si>
    <t>Payment Section Codes (Direct Taxes)</t>
  </si>
  <si>
    <t>(Tax rates subject to change from time to time)</t>
  </si>
  <si>
    <t>Section</t>
  </si>
  <si>
    <t xml:space="preserve"> Code</t>
  </si>
  <si>
    <t>Tax @ 8% on non-resident persons operating ships</t>
  </si>
  <si>
    <t>31</t>
  </si>
  <si>
    <t>Tax @ 3% on non-resident persons operating aircrafts</t>
  </si>
  <si>
    <t>32</t>
  </si>
  <si>
    <t>Minimum Tax @ 0.5% of the turn over</t>
  </si>
  <si>
    <t>113A</t>
  </si>
  <si>
    <t>Tax @ 0.75% of the turn over for retailers having turnover upto Rs. 5 million</t>
  </si>
  <si>
    <t>36</t>
  </si>
  <si>
    <t>113B</t>
  </si>
  <si>
    <t>Tax @ 1% of the turn over for retailers having turnover exceeding Rs. 5 milliom</t>
  </si>
  <si>
    <t>43</t>
  </si>
  <si>
    <t>Tax due on the basis of return</t>
  </si>
  <si>
    <t>Tax due on the basis of an order</t>
  </si>
  <si>
    <t>Import of goods @ 6%</t>
  </si>
  <si>
    <t>Import of capital goods  @ 1% (Clause 13G, 2nd Schedule)</t>
  </si>
  <si>
    <t>65</t>
  </si>
  <si>
    <t>Import of scrap/stationery items @ 2% (Clause 13H, 2nd Schedule)</t>
  </si>
  <si>
    <t>66</t>
  </si>
  <si>
    <t>Import of Edible oil @ 3% (Clasue 13, 2nd Schedule)</t>
  </si>
  <si>
    <t>68</t>
  </si>
  <si>
    <t>Salary - Federal</t>
  </si>
  <si>
    <t>01</t>
  </si>
  <si>
    <t>Salary - Govt. Employees (Other than Federal)</t>
  </si>
  <si>
    <t>02</t>
  </si>
  <si>
    <t>Salary - Others</t>
  </si>
  <si>
    <t>47</t>
  </si>
  <si>
    <t>Dividend paid to public companies, insurance companies and resident companies @ 5%</t>
  </si>
  <si>
    <t>15</t>
  </si>
  <si>
    <t>Dividend paid to non-resident companies @ 10%</t>
  </si>
  <si>
    <t>Dividend paid to others @ 10%</t>
  </si>
  <si>
    <t>16</t>
  </si>
  <si>
    <t>Dividend at reduced rate @ 7.5%</t>
  </si>
  <si>
    <t>85</t>
  </si>
  <si>
    <t>151(1)(a)</t>
  </si>
  <si>
    <t>Profit on debt paid or credited to a resident person on schemes of National Savings and P.O Saving Accounts</t>
  </si>
  <si>
    <t>21</t>
  </si>
  <si>
    <t>151(1)(b)</t>
  </si>
  <si>
    <t>Profit on debt paid or credited to a resident person on account of deposit with a banking company or financial institution</t>
  </si>
  <si>
    <t>04</t>
  </si>
  <si>
    <t>151(1)(c)</t>
  </si>
  <si>
    <t>Profit on debt paid or credited to a resident person on secirities of Federal or Provincial Government or a local authority</t>
  </si>
  <si>
    <t>03</t>
  </si>
  <si>
    <t>151(1)(d)</t>
  </si>
  <si>
    <t>Profit on debt paid or credited to a resident person on any bond, certificate, debenture, security or any other instrument by a banking company, financial institution, company incorporated under Companies Ordinance, 1984, or a finance society</t>
  </si>
  <si>
    <t>48</t>
  </si>
  <si>
    <t>152(1)</t>
  </si>
  <si>
    <t>Payment to non-resident person on account of royalty or fee for technical services</t>
  </si>
  <si>
    <t>06</t>
  </si>
  <si>
    <t>152(1A)(a)</t>
  </si>
  <si>
    <t>Payment to a non-resident on account of a contract or sub-contract under a construction, assembly or installation project in Pakistan, including a contract for supply of supervisory activities in relation to such project</t>
  </si>
  <si>
    <t>49</t>
  </si>
  <si>
    <t>152(1A)(b)</t>
  </si>
  <si>
    <t>Payment to a non-resident on account of any other contract for construction or services rendered relating thereto</t>
  </si>
  <si>
    <t>46</t>
  </si>
  <si>
    <t xml:space="preserve">152(1A)(c) </t>
  </si>
  <si>
    <t>Auth. Rep. Name</t>
  </si>
  <si>
    <t>Payment to a non-resident person on account of contract for advertisement services rendered by TV Satellite Channels</t>
  </si>
  <si>
    <t>50</t>
  </si>
  <si>
    <t>152(2)</t>
  </si>
  <si>
    <t>Payment to a non-resident person or any other account including profit on debt but excluding those covered U/s 152(3)</t>
  </si>
  <si>
    <t>05</t>
  </si>
  <si>
    <t>153(1)(a)</t>
  </si>
  <si>
    <t>Payment to a resident person or a PE of a non-resident on account of sale of goods @ 1.5%</t>
  </si>
  <si>
    <t>07</t>
  </si>
  <si>
    <t>Payment to a resident person or a PE of a non-resident on account of sale of goods @ 3.5%</t>
  </si>
  <si>
    <t>13</t>
  </si>
  <si>
    <t>153(1)(b)</t>
  </si>
  <si>
    <t>Payment to a resident person or a PE of a non-resident on account of services rendered or provided</t>
  </si>
  <si>
    <t>08</t>
  </si>
  <si>
    <t>153(1)(c)</t>
  </si>
  <si>
    <t>Payment to a resident person or a PE of a non-resident on account of execution of a contract, other than contract for sale of goods or services rendered or provided</t>
  </si>
  <si>
    <t>09</t>
  </si>
  <si>
    <t>153(1A)</t>
  </si>
  <si>
    <t>Payment to a resident person or a PE of a non-resident on account of rendering of or providing of services of stitching, dyeing, printing, embriodery, washing, sizing and weaving</t>
  </si>
  <si>
    <t>69</t>
  </si>
  <si>
    <t>154(1)</t>
  </si>
  <si>
    <t>Realization of proceeds of exports of goods @ 0.75%, as prescribed in Division (IV) of part III of the First Schedule</t>
  </si>
  <si>
    <t>12</t>
  </si>
  <si>
    <t>Realization of proceeds of exports of goods @ 1%, as prescribed in Division (IV) of part III of the First Schedule</t>
  </si>
  <si>
    <t>51</t>
  </si>
  <si>
    <t>Realization of proceeds of exports of goods @ 1.25%, as prescribed in Division (IV) of part III of the First Schedule</t>
  </si>
  <si>
    <t>52</t>
  </si>
  <si>
    <t>Realization of proceeds of exports of goods @ 1.5%, as prescribed in Division (IV) of part III of the First Schedule</t>
  </si>
  <si>
    <t>53</t>
  </si>
  <si>
    <t>154(2)</t>
  </si>
  <si>
    <t>Realization of  indenting commission in foreign exchange on imports @ 5%</t>
  </si>
  <si>
    <t>60</t>
  </si>
  <si>
    <t>Realization of indenting commission in foreign exchange on exports @ applicable to exports</t>
  </si>
  <si>
    <t>67</t>
  </si>
  <si>
    <t>154(3)</t>
  </si>
  <si>
    <t>Realization of proceeds of sale of goods to an exporter under an inland back-to-back letter of credit etc.</t>
  </si>
  <si>
    <t>55</t>
  </si>
  <si>
    <t>154(3A)</t>
  </si>
  <si>
    <t>Export of goods by an industrial undertaking located in an export processing zone</t>
  </si>
  <si>
    <t>37</t>
  </si>
  <si>
    <t>154(3B)</t>
  </si>
  <si>
    <t xml:space="preserve">Payment against sale of goods by an indirect exporter to a direct exporter or an export house registered under DTRE Rules, 2001 </t>
  </si>
  <si>
    <t>57</t>
  </si>
  <si>
    <t>Payment of rent of immovable property</t>
  </si>
  <si>
    <t>18</t>
  </si>
  <si>
    <t>Payment of prize on prize bond @ 10%</t>
  </si>
  <si>
    <t>20</t>
  </si>
  <si>
    <t>Payment of winnings from a raffle, lottery, cross-word puzzle or quiz; and prize offered by companies for promotion of sale @ 20%</t>
  </si>
  <si>
    <t>45</t>
  </si>
  <si>
    <t>156A</t>
  </si>
  <si>
    <t>Payment of commission on petroleum products of petrol pump operators @ 10%</t>
  </si>
  <si>
    <t>38</t>
  </si>
  <si>
    <t>156B</t>
  </si>
  <si>
    <t>Withdrawal from pension fund as per section 12(6)</t>
  </si>
  <si>
    <t>58</t>
  </si>
  <si>
    <t>231A</t>
  </si>
  <si>
    <t>Cash withdrawal from banks @ 0.2%</t>
  </si>
  <si>
    <t>44</t>
  </si>
  <si>
    <t>Payment of brokerage or commission @ 10%</t>
  </si>
  <si>
    <t>Payment of  commission (advertising agents)  @ 5%</t>
  </si>
  <si>
    <t>80</t>
  </si>
  <si>
    <t>233A(1)</t>
  </si>
  <si>
    <t>On value of shares purchased or sold by a member of a stock exchange in lieu of its commission income @ 0.01%</t>
  </si>
  <si>
    <t>39</t>
  </si>
  <si>
    <t>On value of shares traded by a person through a member of a stock exchange @ 0.01%</t>
  </si>
  <si>
    <t>41</t>
  </si>
  <si>
    <t>On financing of CFS (badla)  in shares business @ 10%</t>
  </si>
  <si>
    <t>42</t>
  </si>
  <si>
    <t>Alongwith motor vehicle tax - Goods Transport Vehicles as per Division III Part-IV of First Schedule</t>
  </si>
  <si>
    <t>14</t>
  </si>
  <si>
    <t>Alongwith motor vehicle tax - Passanger Transport Vehicles as per Division III Part-IV of First Schedule</t>
  </si>
  <si>
    <t>61</t>
  </si>
  <si>
    <t>Alongwith motor vehicle tax - Other Private Vehicles as per Division III Part-IV of First Schedule</t>
  </si>
  <si>
    <t>62</t>
  </si>
  <si>
    <t>Alongwith electricity consumption bills</t>
  </si>
  <si>
    <t>22</t>
  </si>
  <si>
    <t>Telephone subscribers (other than Mobile Phone subscribers)</t>
  </si>
  <si>
    <t>35</t>
  </si>
  <si>
    <t>Mobile phone subscribers including pre-paid card users</t>
  </si>
  <si>
    <t>63</t>
  </si>
  <si>
    <t>WWF</t>
  </si>
  <si>
    <t>WWF @ 2% of total income as defined in WWF Ordinance</t>
  </si>
  <si>
    <t>27</t>
  </si>
  <si>
    <t>WPPF</t>
  </si>
  <si>
    <t>WPPF-Unutilized sum from companies contribution to WPPF @ 5% of accounting prifit</t>
  </si>
  <si>
    <t>64</t>
  </si>
  <si>
    <t>Misc.</t>
  </si>
  <si>
    <t>Appeal Fee/ Copy Fee/ etc.</t>
  </si>
  <si>
    <t>28</t>
  </si>
  <si>
    <t>WT</t>
  </si>
  <si>
    <t>Wealth Tax</t>
  </si>
  <si>
    <t>74</t>
  </si>
  <si>
    <t>CVT</t>
  </si>
  <si>
    <t>On Immovable property -other than Commercial property and residential flats</t>
  </si>
  <si>
    <t>86</t>
  </si>
  <si>
    <t>On commercial immovable property</t>
  </si>
  <si>
    <t>87</t>
  </si>
  <si>
    <t>On Residential Flats</t>
  </si>
  <si>
    <t>88</t>
  </si>
  <si>
    <t>On motor Vehicles</t>
  </si>
  <si>
    <t>78</t>
  </si>
  <si>
    <t>On purchase of Shares,modaraba certificates</t>
  </si>
  <si>
    <t>77</t>
  </si>
  <si>
    <t>Refunds</t>
  </si>
  <si>
    <t>Refunds - Adjustments (for departmental use only)</t>
  </si>
  <si>
    <t>92</t>
  </si>
  <si>
    <r>
      <t xml:space="preserve">WEALTH STATEMENT UNDER SECTION 116 OF THE INCOME TAX ORDINANCE, 2001
</t>
    </r>
    <r>
      <rPr>
        <b/>
        <sz val="7"/>
        <rFont val="Arial"/>
        <family val="2"/>
      </rPr>
      <t xml:space="preserve">
(Please mark </t>
    </r>
    <r>
      <rPr>
        <b/>
        <sz val="7"/>
        <rFont val="Wingdings"/>
        <family val="0"/>
      </rPr>
      <t>ü</t>
    </r>
    <r>
      <rPr>
        <b/>
        <sz val="7"/>
        <rFont val="Arial"/>
        <family val="2"/>
      </rPr>
      <t xml:space="preserve"> in the relevant box/Use additional sheets where necessary)</t>
    </r>
  </si>
  <si>
    <r>
      <t>Date</t>
    </r>
    <r>
      <rPr>
        <sz val="8"/>
        <rFont val="Arial"/>
        <family val="2"/>
      </rPr>
      <t xml:space="preserve"> </t>
    </r>
    <r>
      <rPr>
        <sz val="7"/>
        <rFont val="Arial"/>
        <family val="2"/>
      </rPr>
      <t xml:space="preserve">(dd/mm/yyyy) </t>
    </r>
  </si>
  <si>
    <t>Maximum value
999,999,999.99
Minimum value
1.00</t>
  </si>
  <si>
    <t>Enter here major unit eg Pounds, Dollars, etc (or leave blank)</t>
  </si>
  <si>
    <t>Enter here joining word eg "and", decimal point ("."), etc</t>
  </si>
  <si>
    <t>Enter here decimal unit eg Pence, Cent, etc (or leave blank)</t>
  </si>
  <si>
    <t>&lt; Input &gt;</t>
  </si>
  <si>
    <t>Only</t>
  </si>
  <si>
    <t xml:space="preserve">Result &gt;&gt;&gt;  </t>
  </si>
  <si>
    <t>Units</t>
  </si>
  <si>
    <t xml:space="preserve">Hundred </t>
  </si>
  <si>
    <t xml:space="preserve">Thousand </t>
  </si>
  <si>
    <t xml:space="preserve">Million </t>
  </si>
  <si>
    <t>All</t>
  </si>
  <si>
    <t>Thousand</t>
  </si>
  <si>
    <t>Million</t>
  </si>
  <si>
    <t>Words:</t>
  </si>
  <si>
    <t>.</t>
  </si>
  <si>
    <t xml:space="preserve">point </t>
  </si>
  <si>
    <t>00</t>
  </si>
  <si>
    <t xml:space="preserve">Zero </t>
  </si>
  <si>
    <t>0</t>
  </si>
  <si>
    <t>1</t>
  </si>
  <si>
    <t xml:space="preserve">One </t>
  </si>
  <si>
    <t>2</t>
  </si>
  <si>
    <t xml:space="preserve">Two </t>
  </si>
  <si>
    <t>3</t>
  </si>
  <si>
    <t xml:space="preserve">Three </t>
  </si>
  <si>
    <t>4</t>
  </si>
  <si>
    <t xml:space="preserve">Four </t>
  </si>
  <si>
    <t>5</t>
  </si>
  <si>
    <t xml:space="preserve">Five </t>
  </si>
  <si>
    <t>6</t>
  </si>
  <si>
    <t xml:space="preserve">Six </t>
  </si>
  <si>
    <t>7</t>
  </si>
  <si>
    <t xml:space="preserve">Seven </t>
  </si>
  <si>
    <t>8</t>
  </si>
  <si>
    <t xml:space="preserve">Eight </t>
  </si>
  <si>
    <t>9</t>
  </si>
  <si>
    <t xml:space="preserve">Nine </t>
  </si>
  <si>
    <t xml:space="preserve">Ten </t>
  </si>
  <si>
    <t>11</t>
  </si>
  <si>
    <t xml:space="preserve">Eleven </t>
  </si>
  <si>
    <t xml:space="preserve">Twelve </t>
  </si>
  <si>
    <t xml:space="preserve">Thirteen </t>
  </si>
  <si>
    <t xml:space="preserve">Fourteen </t>
  </si>
  <si>
    <t xml:space="preserve">Fifteen </t>
  </si>
  <si>
    <t xml:space="preserve">Sixteen </t>
  </si>
  <si>
    <t>17</t>
  </si>
  <si>
    <t xml:space="preserve">Seventeen </t>
  </si>
  <si>
    <t xml:space="preserve">Eighteen </t>
  </si>
  <si>
    <t>19</t>
  </si>
  <si>
    <t xml:space="preserve">Nineteen </t>
  </si>
  <si>
    <t xml:space="preserve">Twenty </t>
  </si>
  <si>
    <t xml:space="preserve">Twenty One </t>
  </si>
  <si>
    <t xml:space="preserve">Twenty Two </t>
  </si>
  <si>
    <t>23</t>
  </si>
  <si>
    <t xml:space="preserve">Twenty Three </t>
  </si>
  <si>
    <t>24</t>
  </si>
  <si>
    <t xml:space="preserve">Twenty Four </t>
  </si>
  <si>
    <t>25</t>
  </si>
  <si>
    <t xml:space="preserve">Twenty Five </t>
  </si>
  <si>
    <t>26</t>
  </si>
  <si>
    <t xml:space="preserve">Twenty Six </t>
  </si>
  <si>
    <t xml:space="preserve">Twenty Seven </t>
  </si>
  <si>
    <t xml:space="preserve">Twenty Eight </t>
  </si>
  <si>
    <t>29</t>
  </si>
  <si>
    <t xml:space="preserve">Twenty Nine </t>
  </si>
  <si>
    <t>30</t>
  </si>
  <si>
    <t xml:space="preserve">Thirty </t>
  </si>
  <si>
    <t xml:space="preserve">Thirty One </t>
  </si>
  <si>
    <t xml:space="preserve">Thirty Two </t>
  </si>
  <si>
    <t>33</t>
  </si>
  <si>
    <t xml:space="preserve">Thirty Three </t>
  </si>
  <si>
    <t>34</t>
  </si>
  <si>
    <t xml:space="preserve">Thirty Four </t>
  </si>
  <si>
    <t xml:space="preserve">Thirty Five </t>
  </si>
  <si>
    <t xml:space="preserve">Thirty Six </t>
  </si>
  <si>
    <t xml:space="preserve">Thirty Seven </t>
  </si>
  <si>
    <t xml:space="preserve">Thirty Eight </t>
  </si>
  <si>
    <t xml:space="preserve">Thirty Nine </t>
  </si>
  <si>
    <t>40</t>
  </si>
  <si>
    <t xml:space="preserve">Forty </t>
  </si>
  <si>
    <t xml:space="preserve">Forty One </t>
  </si>
  <si>
    <t xml:space="preserve">Forty Two </t>
  </si>
  <si>
    <t xml:space="preserve">Forty Three </t>
  </si>
  <si>
    <t xml:space="preserve">Forty Four </t>
  </si>
  <si>
    <t xml:space="preserve">Forty Five </t>
  </si>
  <si>
    <t xml:space="preserve">Forty Six </t>
  </si>
  <si>
    <t xml:space="preserve">Forty Seven </t>
  </si>
  <si>
    <t xml:space="preserve">Forty Eight </t>
  </si>
  <si>
    <t xml:space="preserve">Forty Nine </t>
  </si>
  <si>
    <t xml:space="preserve">Fifty </t>
  </si>
  <si>
    <t xml:space="preserve">Fifty One </t>
  </si>
  <si>
    <t xml:space="preserve">Fifty Two </t>
  </si>
  <si>
    <t xml:space="preserve">Fifty Three </t>
  </si>
  <si>
    <t>54</t>
  </si>
  <si>
    <t xml:space="preserve">Fifty Four </t>
  </si>
  <si>
    <t xml:space="preserve">Fifty Five </t>
  </si>
  <si>
    <t>56</t>
  </si>
  <si>
    <t xml:space="preserve">Fifty Six </t>
  </si>
  <si>
    <t xml:space="preserve">Fifty Seven </t>
  </si>
  <si>
    <t xml:space="preserve">Fifty Eight </t>
  </si>
  <si>
    <t>59</t>
  </si>
  <si>
    <t xml:space="preserve">Fifty Nine </t>
  </si>
  <si>
    <t xml:space="preserve">Sixty </t>
  </si>
  <si>
    <t xml:space="preserve">Sixty One </t>
  </si>
  <si>
    <t xml:space="preserve">Sixty Two </t>
  </si>
  <si>
    <t xml:space="preserve">Sixty Three </t>
  </si>
  <si>
    <t xml:space="preserve">Sixty Four </t>
  </si>
  <si>
    <t xml:space="preserve">Sixty Five </t>
  </si>
  <si>
    <t xml:space="preserve">Sixty Six </t>
  </si>
  <si>
    <t xml:space="preserve">Sixty Seven </t>
  </si>
  <si>
    <t xml:space="preserve">Sixty Eight </t>
  </si>
  <si>
    <t xml:space="preserve">Sixty Nine </t>
  </si>
  <si>
    <t>70</t>
  </si>
  <si>
    <t xml:space="preserve">Seventy </t>
  </si>
  <si>
    <t>71</t>
  </si>
  <si>
    <t xml:space="preserve">Seventy One </t>
  </si>
  <si>
    <t>72</t>
  </si>
  <si>
    <t xml:space="preserve">Seventy Two </t>
  </si>
  <si>
    <t>73</t>
  </si>
  <si>
    <t xml:space="preserve">Seventy Three </t>
  </si>
  <si>
    <t xml:space="preserve">Seventy Four </t>
  </si>
  <si>
    <t>75</t>
  </si>
  <si>
    <t xml:space="preserve">Seventy Five </t>
  </si>
  <si>
    <t>76</t>
  </si>
  <si>
    <t xml:space="preserve">Seventy Six </t>
  </si>
  <si>
    <t xml:space="preserve">Seventy Seven </t>
  </si>
  <si>
    <t xml:space="preserve">Seventy Eight </t>
  </si>
  <si>
    <t>79</t>
  </si>
  <si>
    <t xml:space="preserve">Seventy Nine </t>
  </si>
  <si>
    <t xml:space="preserve">Eighty </t>
  </si>
  <si>
    <t>81</t>
  </si>
  <si>
    <t xml:space="preserve">Eighty One </t>
  </si>
  <si>
    <t>82</t>
  </si>
  <si>
    <t xml:space="preserve">Eighty Two </t>
  </si>
  <si>
    <t>83</t>
  </si>
  <si>
    <t xml:space="preserve">Eighty Three </t>
  </si>
  <si>
    <t>84</t>
  </si>
  <si>
    <t xml:space="preserve">Eighty Four </t>
  </si>
  <si>
    <t xml:space="preserve">Eighty Five </t>
  </si>
  <si>
    <t xml:space="preserve">Eighty Six </t>
  </si>
  <si>
    <t xml:space="preserve">Eighty Seven </t>
  </si>
  <si>
    <t xml:space="preserve">Eighty Eight </t>
  </si>
  <si>
    <t>89</t>
  </si>
  <si>
    <t xml:space="preserve">Eighty Nine </t>
  </si>
  <si>
    <t>90</t>
  </si>
  <si>
    <t xml:space="preserve">Ninety </t>
  </si>
  <si>
    <t>91</t>
  </si>
  <si>
    <t xml:space="preserve">Ninety One </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</si>
  <si>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</si>
  <si>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</si>
  <si>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</si>
  <si>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</si>
  <si>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</si>
  <si>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</si>
  <si>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</si>
  <si>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</si>
  <si>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</si>
  <si>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</si>
  <si>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</si>
  <si>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</si>
  <si>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</si>
  <si>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</si>
  <si>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</si>
  <si>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The workings are hidden in rows 4 to 135.</t>
  </si>
  <si>
    <t>2009</t>
  </si>
  <si>
    <t>Registration (*)</t>
  </si>
  <si>
    <t>Gender</t>
  </si>
  <si>
    <t>Year Ending</t>
  </si>
  <si>
    <t>Person</t>
  </si>
  <si>
    <t>IND</t>
  </si>
  <si>
    <t>AOP</t>
  </si>
  <si>
    <t>MALE</t>
  </si>
  <si>
    <t>FEMALE</t>
  </si>
  <si>
    <t>PERSON</t>
  </si>
  <si>
    <r>
      <t xml:space="preserve">IT-2 </t>
    </r>
    <r>
      <rPr>
        <b/>
        <sz val="8"/>
        <color indexed="8"/>
        <rFont val="Arial"/>
        <family val="1"/>
      </rPr>
      <t xml:space="preserve">(Page 1 of 2)
</t>
    </r>
  </si>
  <si>
    <t xml:space="preserve">Authorized Rep. applicable
</t>
  </si>
  <si>
    <t xml:space="preserve">I,
</t>
  </si>
  <si>
    <t>Non-Res.</t>
  </si>
  <si>
    <t>Resident</t>
  </si>
  <si>
    <t>Manufacturing/Trading, Profit &amp; Loss Account (including  Final/fixed)</t>
  </si>
  <si>
    <r>
      <t xml:space="preserve">CNIC </t>
    </r>
    <r>
      <rPr>
        <sz val="5"/>
        <color indexed="8"/>
        <rFont val="Arial"/>
        <family val="1"/>
      </rPr>
      <t>(for Individual)</t>
    </r>
  </si>
  <si>
    <t>Taxpayer's Name</t>
  </si>
  <si>
    <t>Bussines Name</t>
  </si>
  <si>
    <t>Business Address</t>
  </si>
  <si>
    <t>Res. Address</t>
  </si>
  <si>
    <t>E-Mail Address</t>
  </si>
  <si>
    <t>Principal Activity</t>
  </si>
  <si>
    <t>Employer</t>
  </si>
  <si>
    <t>Representative</t>
  </si>
  <si>
    <t>Authorized Rep.</t>
  </si>
  <si>
    <t>Phone</t>
  </si>
  <si>
    <t>Code</t>
  </si>
  <si>
    <t>Name</t>
  </si>
  <si>
    <t>NTN</t>
  </si>
  <si>
    <t>Tax Year</t>
  </si>
  <si>
    <t>Res. Status</t>
  </si>
  <si>
    <t>Birth Date</t>
  </si>
  <si>
    <t>Filing Section</t>
  </si>
  <si>
    <t>RTO/LTU</t>
  </si>
  <si>
    <t>Proprietor/Member/Partners' Name</t>
  </si>
  <si>
    <t>% in Capital</t>
  </si>
  <si>
    <t>Capital Amount</t>
  </si>
  <si>
    <t>Ownership</t>
  </si>
  <si>
    <t>Adjustments</t>
  </si>
  <si>
    <t>Total / Taxable Income Computation</t>
  </si>
  <si>
    <t>Tax Computation</t>
  </si>
  <si>
    <t>Refund</t>
  </si>
  <si>
    <t>Net Tax Refundable, may be credited to my bank account as under:</t>
  </si>
  <si>
    <t>A/C No.</t>
  </si>
  <si>
    <t>Bank</t>
  </si>
  <si>
    <t>Branch Name &amp; Code</t>
  </si>
  <si>
    <t>Signature</t>
  </si>
  <si>
    <r>
      <t xml:space="preserve">(*) Attach TRF-01 Form for making change in particulars                   </t>
    </r>
    <r>
      <rPr>
        <b/>
        <sz val="7"/>
        <color indexed="8"/>
        <rFont val="Arial"/>
        <family val="2"/>
      </rPr>
      <t>Note-1 : Grey blank fields are for official use</t>
    </r>
  </si>
  <si>
    <t>Refund Adjustments (not exceeding current year's tax payable)</t>
  </si>
  <si>
    <r>
      <t xml:space="preserve">IT-2 </t>
    </r>
    <r>
      <rPr>
        <b/>
        <sz val="8"/>
        <color indexed="8"/>
        <rFont val="Arial"/>
        <family val="1"/>
      </rPr>
      <t>(Page 2 of 2)</t>
    </r>
  </si>
  <si>
    <t>T.Y</t>
  </si>
  <si>
    <t>Business Name</t>
  </si>
  <si>
    <t>Source</t>
  </si>
  <si>
    <t>holder of CNIC No.</t>
  </si>
  <si>
    <t>, in my capacity as</t>
  </si>
  <si>
    <t>Final Tax</t>
  </si>
  <si>
    <t>Transport Services</t>
  </si>
  <si>
    <t>Receipts/Value</t>
  </si>
  <si>
    <t>Rate
(%)</t>
  </si>
  <si>
    <t>Tax Chargeable</t>
  </si>
  <si>
    <t>Acknowledgement</t>
  </si>
  <si>
    <t>Fixed Tax</t>
  </si>
  <si>
    <t>Verification</t>
  </si>
  <si>
    <t>Dividend</t>
  </si>
  <si>
    <t>Imports</t>
  </si>
  <si>
    <t>Profit on Debt</t>
  </si>
  <si>
    <t>Royalties/Fees (Non-Resident)</t>
  </si>
  <si>
    <t>Contracts (Non-Resident)</t>
  </si>
  <si>
    <t>Insurance Premium (Non-Resident)</t>
  </si>
  <si>
    <r>
      <t xml:space="preserve">Advertisement Services </t>
    </r>
    <r>
      <rPr>
        <sz val="7"/>
        <color indexed="8"/>
        <rFont val="Arial"/>
        <family val="2"/>
      </rPr>
      <t>(Non-Resident)</t>
    </r>
  </si>
  <si>
    <t>Supply of Goods</t>
  </si>
  <si>
    <t>Payments to Ginners</t>
  </si>
  <si>
    <t>Services</t>
  </si>
  <si>
    <t>Exports/related Commission/Service</t>
  </si>
  <si>
    <t>Contracts (Resident)</t>
  </si>
  <si>
    <t>Foreign Indenting Commission</t>
  </si>
  <si>
    <t>Property Income subject to WHT</t>
  </si>
  <si>
    <t>Prizes</t>
  </si>
  <si>
    <t>Winnings</t>
  </si>
  <si>
    <t>Petroleum Commission</t>
  </si>
  <si>
    <t>Brokerage/Commission</t>
  </si>
  <si>
    <t>Advertising Commission</t>
  </si>
  <si>
    <t>Goods Transport Vehicles</t>
  </si>
  <si>
    <t>Gas consumption by CNG Station</t>
  </si>
  <si>
    <t>Retail Turnover upto 5 million</t>
  </si>
  <si>
    <t>Retail Turnover above 5 million</t>
  </si>
  <si>
    <t>Property Income not subject to WHT</t>
  </si>
  <si>
    <t>Purchase of locally produced edible oil</t>
  </si>
  <si>
    <t>Flying Allowance</t>
  </si>
  <si>
    <t>Services rendered / contracts
executed outside Pakistan</t>
  </si>
  <si>
    <t>Employment Termination Benefits</t>
  </si>
  <si>
    <t>Final/Fixed Tax Chargeable (42 to 76)</t>
  </si>
  <si>
    <t>Note-1 : Grey blank fields are for official use</t>
  </si>
  <si>
    <t xml:space="preserve">Self/ Partner or Member of Association of Persons/ Representative (as defined in section 172 of the Income Tax Ordinance, 2001)  of  Taxpayer  named  above,  do  solemnly  declare  that  to  the best of my knowledge and belief the information  given in this Return/Statement u/s 115(4) and the attached Annex(es), Statement(s), Document(s) or Detail(s) is/are correct and complete in accordance with the provisions of the Income Tax Ordinance, 2001 and Income Tax Rules, 2002 (The alternative in the verification, which is not applicable, should be scored out).
</t>
  </si>
  <si>
    <t>Signatures</t>
  </si>
  <si>
    <t>Date :-</t>
  </si>
  <si>
    <t>Signatures &amp; Stamp
of Receiving Officer with Date</t>
  </si>
  <si>
    <r>
      <t xml:space="preserve">CNIC </t>
    </r>
    <r>
      <rPr>
        <b/>
        <sz val="5"/>
        <color indexed="8"/>
        <rFont val="Arial"/>
        <family val="1"/>
      </rPr>
      <t>(for Individual)</t>
    </r>
  </si>
  <si>
    <r>
      <t>RETURN OF TOTAL INCOME/STATEMENT  OF FINAL TAXATION</t>
    </r>
    <r>
      <rPr>
        <b/>
        <sz val="9"/>
        <color indexed="8"/>
        <rFont val="Arial"/>
        <family val="1"/>
      </rPr>
      <t xml:space="preserve">
</t>
    </r>
    <r>
      <rPr>
        <b/>
        <sz val="8"/>
        <color indexed="8"/>
        <rFont val="Arial"/>
        <family val="2"/>
      </rPr>
      <t>UNDER THE INCOME TAX ORDINANCE, 2001 (FOR INDIVIDUAL / AOP)    N°</t>
    </r>
  </si>
  <si>
    <t>Others</t>
  </si>
  <si>
    <t>Total</t>
  </si>
  <si>
    <t>Items</t>
  </si>
  <si>
    <r>
      <t xml:space="preserve">Net Sales </t>
    </r>
    <r>
      <rPr>
        <sz val="8"/>
        <color indexed="8"/>
        <rFont val="Arial"/>
        <family val="2"/>
      </rPr>
      <t>(excluding Sales Tax/ Federal Excise Duty &amp; Net of Commission/ Brokegare)</t>
    </r>
  </si>
  <si>
    <t>Cost of Sales  [3 + 4 + 5 - 6]</t>
  </si>
  <si>
    <t>Opening Stock</t>
  </si>
  <si>
    <r>
      <t xml:space="preserve">Net Purchases </t>
    </r>
    <r>
      <rPr>
        <sz val="8"/>
        <color indexed="8"/>
        <rFont val="Arial"/>
        <family val="2"/>
      </rPr>
      <t>(excluding Sales Tax/ Federal Excise Duty &amp; Net of Commission/ Brokegare)</t>
    </r>
  </si>
  <si>
    <t>Manufacturing/ Trading Expenses</t>
  </si>
  <si>
    <t>Closing Stock</t>
  </si>
  <si>
    <t>Gross Profit/ (Loss) [1-2]</t>
  </si>
  <si>
    <t>Other Revenues/ Fee/ Charges for Professional and Other Services/ Commission</t>
  </si>
  <si>
    <t>Profit &amp; Loss Expenses</t>
  </si>
  <si>
    <t>Net Profit/ (Loss) [(7 + 8) - 9]</t>
  </si>
  <si>
    <r>
      <t xml:space="preserve">Inadmissible Deductions </t>
    </r>
    <r>
      <rPr>
        <sz val="8"/>
        <color indexed="8"/>
        <rFont val="Arial"/>
        <family val="2"/>
      </rPr>
      <t>(including Accounting Depreciation)</t>
    </r>
  </si>
  <si>
    <r>
      <t xml:space="preserve">Admissible Deductions </t>
    </r>
    <r>
      <rPr>
        <sz val="8"/>
        <color indexed="8"/>
        <rFont val="Arial"/>
        <family val="2"/>
      </rPr>
      <t>(excluding tax depreciatio/ including proportionate PTR income</t>
    </r>
  </si>
  <si>
    <r>
      <t xml:space="preserve">Unadjusted Loss from business for previous year(s) </t>
    </r>
    <r>
      <rPr>
        <sz val="8"/>
        <color indexed="8"/>
        <rFont val="Arial"/>
        <family val="2"/>
      </rPr>
      <t xml:space="preserve">[Treansfer from 24 of </t>
    </r>
    <r>
      <rPr>
        <b/>
        <sz val="8"/>
        <color indexed="8"/>
        <rFont val="Arial"/>
        <family val="2"/>
      </rPr>
      <t>Annex-A]</t>
    </r>
  </si>
  <si>
    <r>
      <t>Un-absorbed Tax Depriciation for previous/ current year(s) (</t>
    </r>
    <r>
      <rPr>
        <b/>
        <sz val="9"/>
        <color indexed="8"/>
        <rFont val="Arial"/>
        <family val="2"/>
      </rPr>
      <t>Annex-A</t>
    </r>
  </si>
  <si>
    <t>Total Income [Sum of 16 to 21]</t>
  </si>
  <si>
    <t>Salary Income including Arrears</t>
  </si>
  <si>
    <t>Business Income/ (Loss) [ (10 + 11) - 12 - 13 - 14 ]</t>
  </si>
  <si>
    <t>Share from AOP</t>
  </si>
  <si>
    <t>Capital Gains</t>
  </si>
  <si>
    <t>Other Sources Income/ (Loss)</t>
  </si>
  <si>
    <t>Foreign Income/ (Loss)</t>
  </si>
  <si>
    <t>Deductible Allowances [23 + 24 + 25]</t>
  </si>
  <si>
    <t>Zakat</t>
  </si>
  <si>
    <t>Workers Welfare Fund</t>
  </si>
  <si>
    <t>Charitable donations admissible as straight deduction</t>
  </si>
  <si>
    <t>Exempt Income/ (Loss)  [Sum of 27 to 31]</t>
  </si>
  <si>
    <t>Salary Income</t>
  </si>
  <si>
    <t>Property Income/ (Loss)</t>
  </si>
  <si>
    <t>Business Income/ (Loss)</t>
  </si>
  <si>
    <t>Agriculture Income</t>
  </si>
  <si>
    <t>Taxable Income/ (Loss) [15 - 22 ]</t>
  </si>
  <si>
    <t>Tax Reductions/Credits/Averaging (including rebate on Bahbood Certificates, etc.)</t>
  </si>
  <si>
    <t>Minimum Tax Chargeable under Section 235(4)</t>
  </si>
  <si>
    <t>IDP Tax</t>
  </si>
  <si>
    <t>Total Tax Chargable [(33-34) or (35+36), whichever is higher] + 37+77</t>
  </si>
  <si>
    <r>
      <t xml:space="preserve">Total Tax Payments  </t>
    </r>
    <r>
      <rPr>
        <sz val="8"/>
        <color indexed="8"/>
        <rFont val="Arial"/>
        <family val="2"/>
      </rPr>
      <t xml:space="preserve">(Transfer from 23 of </t>
    </r>
    <r>
      <rPr>
        <b/>
        <sz val="8"/>
        <color indexed="8"/>
        <rFont val="Arial"/>
        <family val="2"/>
      </rPr>
      <t>Annex-B)</t>
    </r>
  </si>
  <si>
    <t>Tax Payable/ Refundable [38 - 39]</t>
  </si>
  <si>
    <t>Annex-A</t>
  </si>
  <si>
    <t>Depreciation, Initial Allowance and Amortization</t>
  </si>
  <si>
    <t>Reg/Inc/CNIC No.</t>
  </si>
  <si>
    <t>Brought Forward Adjustments</t>
  </si>
  <si>
    <t>Depreciable Assets</t>
  </si>
  <si>
    <t>Intangibles</t>
  </si>
  <si>
    <t>Building (all types)</t>
  </si>
  <si>
    <t>Machinery and plant (not otherwise specified)</t>
  </si>
  <si>
    <t>Computer hardware (including allied items)</t>
  </si>
  <si>
    <t>Furniture (including fittings)</t>
  </si>
  <si>
    <t>Technical and professional books</t>
  </si>
  <si>
    <t>Below ground installations of mineral oil concerns</t>
  </si>
  <si>
    <t>Off shore installations of mineral oil concerns</t>
  </si>
  <si>
    <t>Motor vehicles (not plying for hire)</t>
  </si>
  <si>
    <t>Motor vehicles (plying for hire)</t>
  </si>
  <si>
    <t>Ships</t>
  </si>
  <si>
    <t>Air crafts and aero engines</t>
  </si>
  <si>
    <t>Expenditure providing long term advantage/benefit</t>
  </si>
  <si>
    <t>Description</t>
  </si>
  <si>
    <t>WDV (BF)</t>
  </si>
  <si>
    <t>Additions</t>
  </si>
  <si>
    <t>Deletions</t>
  </si>
  <si>
    <t>Initial Allowance</t>
  </si>
  <si>
    <t>Depreciation</t>
  </si>
  <si>
    <t>WDV (CF)</t>
  </si>
  <si>
    <t>Amount</t>
  </si>
  <si>
    <t>Acquisition Date</t>
  </si>
  <si>
    <t>Useful Life(Years)</t>
  </si>
  <si>
    <t>Original Cost</t>
  </si>
  <si>
    <t>Amortization</t>
  </si>
  <si>
    <t>B</t>
  </si>
  <si>
    <t>Certificate/Account No. etc.</t>
  </si>
  <si>
    <t>Branch</t>
  </si>
  <si>
    <t>Share%</t>
  </si>
  <si>
    <t>Registration No.</t>
  </si>
  <si>
    <t>Engine / Seating Capacity</t>
  </si>
  <si>
    <t>Owner's Name</t>
  </si>
  <si>
    <t>Consumer No.</t>
  </si>
  <si>
    <t>Subscriber's CNIC</t>
  </si>
  <si>
    <t>Subscriber's Name</t>
  </si>
  <si>
    <t>On import of goods (other than tax deduction treated as final tax)</t>
  </si>
  <si>
    <t>On withdrawal from pension fund</t>
  </si>
  <si>
    <t>From salary (a + b)</t>
  </si>
  <si>
    <t>a. U/S 149</t>
  </si>
  <si>
    <t>b. IDP Tax</t>
  </si>
  <si>
    <t>On dividend Income (other than tax deduction treated as final tax)</t>
  </si>
  <si>
    <t>On profit on debt (other than tax deduction treated as final tax)</t>
  </si>
  <si>
    <t>On payments received by non-resident (other than tax deduction treated as final tax)</t>
  </si>
  <si>
    <t>On payments for goods (other than tax deduction treated as final tax)</t>
  </si>
  <si>
    <t>On payments for services (other than tax deduction treated as final tax)</t>
  </si>
  <si>
    <t>On payments for execution of contracts (other than tax deduction treated as final tax)</t>
  </si>
  <si>
    <t>On cash withdrawal from bank</t>
  </si>
  <si>
    <t>On sale/purchase of shares through a Member of Stock Exchange</t>
  </si>
  <si>
    <t>On financing of carry over trade</t>
  </si>
  <si>
    <t>With bill for electricity consumption</t>
  </si>
  <si>
    <t>With telephone bills, mobile phone and pre-paid cards</t>
  </si>
  <si>
    <t>With Motor Vehicle Registration Fee</t>
  </si>
  <si>
    <t>Total Tax Deductions at source (Adjustable Tax) [Sum of 1 to 18]</t>
  </si>
  <si>
    <t>Total Tax Deductions at source (Final Tax)</t>
  </si>
  <si>
    <t>Advance Tax U/S 147(1) [ a + b + c + d]</t>
  </si>
  <si>
    <t>a. First installment</t>
  </si>
  <si>
    <t>b. Second installment</t>
  </si>
  <si>
    <t>c. Third installment</t>
  </si>
  <si>
    <t>d. Fourth installment</t>
  </si>
  <si>
    <t>CPR No.</t>
  </si>
  <si>
    <t>a. U/S 137 (1)</t>
  </si>
  <si>
    <t>Tax Payments</t>
  </si>
  <si>
    <t>Particulars</t>
  </si>
  <si>
    <t>RESIDENTIAL STATUS</t>
  </si>
  <si>
    <t>TAX YEAR</t>
  </si>
  <si>
    <t>CNIC/REG. NO.</t>
  </si>
  <si>
    <t>EMPLOYER'S NTN</t>
  </si>
  <si>
    <t>DATE OF BIRTH</t>
  </si>
  <si>
    <t>Employer's Name</t>
  </si>
  <si>
    <t>GENDER</t>
  </si>
  <si>
    <t>Representative Name</t>
  </si>
  <si>
    <t>LTU/RTO/MTU/ZONE CODE</t>
  </si>
  <si>
    <t>Representative NTN</t>
  </si>
  <si>
    <t>CIRCLE CODE</t>
  </si>
  <si>
    <t>Employer's Address</t>
  </si>
  <si>
    <t>EMAIL ADDRES</t>
  </si>
  <si>
    <t>PHONE</t>
  </si>
  <si>
    <t>TAXPAYER'S NAME</t>
  </si>
  <si>
    <t>BUSINESS NAME</t>
  </si>
  <si>
    <t>Address  (Business)</t>
  </si>
  <si>
    <t xml:space="preserve">     (Residence)</t>
  </si>
  <si>
    <t>PRINCIPAL ACTIVITY</t>
  </si>
  <si>
    <t>AOP Members' Detail</t>
  </si>
  <si>
    <t>Salary Statement</t>
  </si>
  <si>
    <t>Statement u/s 115(4)</t>
  </si>
  <si>
    <t>Receipts</t>
  </si>
  <si>
    <t>Salary (Comput)</t>
  </si>
  <si>
    <t>P &amp; L Acc. of Business</t>
  </si>
  <si>
    <t>Proprietor Capital</t>
  </si>
  <si>
    <t>Tax Calc'n of Business</t>
  </si>
  <si>
    <t>Advance Tax</t>
  </si>
  <si>
    <t>Tax Ded. By Employer</t>
  </si>
  <si>
    <t>Tax Ded'n on Services</t>
  </si>
  <si>
    <t>Rebate/Avg. Tax</t>
  </si>
  <si>
    <t>Tax Col'd by Car Manufac.</t>
  </si>
  <si>
    <t>Electricity Detail</t>
  </si>
  <si>
    <t>Telephone Detail</t>
  </si>
  <si>
    <t>Challan</t>
  </si>
  <si>
    <t>Turnover</t>
  </si>
  <si>
    <t>U/s 115(4) (Other than Final Tax &amp; Turnover)</t>
  </si>
  <si>
    <t>TRADING, PROFIT &amp; LOSS ACCOUNT (For Office Record only)</t>
  </si>
  <si>
    <t>Sales</t>
  </si>
  <si>
    <t xml:space="preserve">Purchases </t>
  </si>
  <si>
    <t>Mfg. &amp; Trading exp.</t>
  </si>
  <si>
    <t>Gross Profit</t>
  </si>
  <si>
    <t>Less Expenses:</t>
  </si>
  <si>
    <t>Rupees</t>
  </si>
  <si>
    <t>Rent</t>
  </si>
  <si>
    <t>Salaries</t>
  </si>
  <si>
    <t>Entertainment</t>
  </si>
  <si>
    <t>Electricity/Electric Repair</t>
  </si>
  <si>
    <t>Phone/Phone Repair</t>
  </si>
  <si>
    <t>HOME</t>
  </si>
  <si>
    <t>Traveling/Conveyance</t>
  </si>
  <si>
    <t>Printing &amp; Stationary</t>
  </si>
  <si>
    <t>Postage/Packing</t>
  </si>
  <si>
    <t>Repairs</t>
  </si>
  <si>
    <t>Depriciation</t>
  </si>
  <si>
    <t>Misc. Expenses</t>
  </si>
  <si>
    <t>Total Expenses</t>
  </si>
  <si>
    <t>Net Profit</t>
  </si>
  <si>
    <t>Income from Business</t>
  </si>
  <si>
    <t>Less Tax already Paid:</t>
  </si>
  <si>
    <t>Income from Business (EXEMPT)</t>
  </si>
  <si>
    <t>Tax Deduction Credit/Average</t>
  </si>
  <si>
    <t>IT-2</t>
  </si>
  <si>
    <t xml:space="preserve"> </t>
  </si>
  <si>
    <t>Income from other Sources</t>
  </si>
  <si>
    <t>EXEMPT INCOME</t>
  </si>
  <si>
    <t>Income from Salary</t>
  </si>
  <si>
    <t>AGE REBATE</t>
  </si>
  <si>
    <t>Deductible Allowances</t>
  </si>
  <si>
    <t>SALARY TAX REBATE</t>
  </si>
  <si>
    <t>REBATE/AVERAGE PECENTAGE</t>
  </si>
  <si>
    <t>Total Taxable income</t>
  </si>
  <si>
    <t>REBATE/AVERAGE AMOUNT</t>
  </si>
  <si>
    <t>AGE</t>
  </si>
  <si>
    <t>SALARY STATEMENT (For Office Record only)</t>
  </si>
  <si>
    <t>TAX PAYABLE FOR AGE REBATE</t>
  </si>
  <si>
    <t>Allowances</t>
  </si>
  <si>
    <t>Exempt</t>
  </si>
  <si>
    <t>Taxable</t>
  </si>
  <si>
    <t>TOTAL REBATES</t>
  </si>
  <si>
    <t>Basic Salary</t>
  </si>
  <si>
    <t>Medical Allowance</t>
  </si>
  <si>
    <t>Total Taxable Salary</t>
  </si>
  <si>
    <t>age Rebate</t>
  </si>
  <si>
    <t>COMPUTATION OF TAX ON SALARY</t>
  </si>
  <si>
    <t>COMPUTATION OF TAX ON BUSINESS &amp; OTHERS</t>
  </si>
  <si>
    <t>Taxable Salary</t>
  </si>
  <si>
    <t>Taxable Income</t>
  </si>
  <si>
    <t>Tax Payable</t>
  </si>
  <si>
    <t>Tax Deducted by Employer</t>
  </si>
  <si>
    <t>Total Tax Deducted</t>
  </si>
  <si>
    <t>Tax Deducted at Source</t>
  </si>
  <si>
    <t>Tax Rebate/Avg. Tax</t>
  </si>
  <si>
    <t xml:space="preserve">Payable/(Refundable) </t>
  </si>
  <si>
    <t>Payable/(Refundable) U/S 137</t>
  </si>
  <si>
    <t>PARTICULARS OF PROP./PARTNERS / MEMBERS</t>
  </si>
  <si>
    <t>ADVANCE TAX DEDUCTION DETAIL</t>
  </si>
  <si>
    <t>#</t>
  </si>
  <si>
    <t>Shares</t>
  </si>
  <si>
    <t>Capital</t>
  </si>
  <si>
    <t>1ST INSTALLMENT</t>
  </si>
  <si>
    <t>CPR NO.</t>
  </si>
  <si>
    <t>RS.</t>
  </si>
  <si>
    <t>2ND INSTALLMENT</t>
  </si>
  <si>
    <t>3RD INSTALLMENT</t>
  </si>
  <si>
    <t>4TH INSTALLMENT</t>
  </si>
  <si>
    <t>OTHER</t>
  </si>
  <si>
    <t>ELECTRICITY DEDUCTION DETAIL</t>
  </si>
  <si>
    <t>Electricity Ref. No</t>
  </si>
  <si>
    <t>Consumer Name</t>
  </si>
  <si>
    <t>Consumer CNIC</t>
  </si>
  <si>
    <t>Share</t>
  </si>
  <si>
    <t>TELEPHONE BILLS/MOBILE PHONE &amp; PRE-PAID CARDS</t>
  </si>
  <si>
    <t>Numbers</t>
  </si>
  <si>
    <t>DETAIL OF TAX DEDUCTION ON PROFIT ON DEBTS</t>
  </si>
  <si>
    <t>CERTIFICATE/ 
ACCOUNT NO. ETC.</t>
  </si>
  <si>
    <t>BANK</t>
  </si>
  <si>
    <t>BRANCH</t>
  </si>
  <si>
    <t>AMOUNT</t>
  </si>
  <si>
    <t>DETAIL OF TAX DEDUCTION ON PROFIT ON BANK WITHDRAWALS</t>
  </si>
  <si>
    <t>OWNER'S NAME</t>
  </si>
  <si>
    <t>REGISTRATION NO.</t>
  </si>
  <si>
    <t>Manufacturer Prticulars</t>
  </si>
  <si>
    <t>AMOUNT/TAX DED.</t>
  </si>
  <si>
    <t>On payments for goods</t>
  </si>
  <si>
    <t>On payments for services</t>
  </si>
  <si>
    <t>On payments for execution of contracts</t>
  </si>
  <si>
    <t>On trading of shares at a Stock Exchange</t>
  </si>
  <si>
    <t>FINAL TAX STATEMENT U/S 115(4)</t>
  </si>
  <si>
    <t>Dividened</t>
  </si>
  <si>
    <t>Royalties</t>
  </si>
  <si>
    <t>Contracts (Non-Res.)</t>
  </si>
  <si>
    <t>Exports/Indent. Com</t>
  </si>
  <si>
    <t>Foreign Indent. Com</t>
  </si>
  <si>
    <t>Exports Services</t>
  </si>
  <si>
    <t>Sevices</t>
  </si>
  <si>
    <t>Goods Transport Vehicle</t>
  </si>
  <si>
    <t>TURNOVER</t>
  </si>
  <si>
    <t>DETAIL</t>
  </si>
  <si>
    <t>TAX PAYABLE</t>
  </si>
  <si>
    <t>TAX PAID</t>
  </si>
  <si>
    <t>Retail Turnover upto 5 to 10 million</t>
  </si>
  <si>
    <t>Retail Turnover exceeding 10 million</t>
  </si>
  <si>
    <t>BUSINESS U/S 115(4) (OTHER THAN FINAL TAX AND TURNOVER)</t>
  </si>
  <si>
    <t>RATIO</t>
  </si>
  <si>
    <t>TAX DED.</t>
  </si>
  <si>
    <t xml:space="preserve">Gas consumption by CNG Station </t>
  </si>
  <si>
    <t>On Payment to Ginners</t>
  </si>
  <si>
    <t xml:space="preserve">Stock Exchnage Commission </t>
  </si>
  <si>
    <t>SALARYAverage</t>
  </si>
  <si>
    <t>BUSINESSAverage</t>
  </si>
  <si>
    <t>Salary</t>
  </si>
  <si>
    <t>IF(SalaryIncome=0,0,(SalaryIncome/TotalTaxableIncome*100))</t>
  </si>
  <si>
    <t>Business</t>
  </si>
  <si>
    <t>IF(TotalTaxableIncome&lt;=0,0,(IncomefromBusiness+SharefromAOP+CapitalGains+IncomefromOtherSources)/TotalTaxableIncome*100)</t>
  </si>
  <si>
    <t>Notes</t>
  </si>
  <si>
    <t>1)</t>
  </si>
  <si>
    <t>Tax payments should be rounded to Rupees</t>
  </si>
  <si>
    <t>2)  Payment Sections and codes are printed overleaf</t>
  </si>
  <si>
    <t>Name of LTU/ MTU/ RTO</t>
  </si>
  <si>
    <t>LTU/MTU/RTO Code</t>
  </si>
  <si>
    <t xml:space="preserve">Tax Year </t>
  </si>
  <si>
    <t>Nature of Tax Payment</t>
  </si>
  <si>
    <t xml:space="preserve"> Current Demand</t>
  </si>
  <si>
    <t xml:space="preserve"> Arrear Demand</t>
  </si>
  <si>
    <t>ü</t>
  </si>
  <si>
    <t xml:space="preserve"> With Return</t>
  </si>
  <si>
    <t>Salary Month</t>
  </si>
  <si>
    <t>(only for payment u/s 149)</t>
  </si>
  <si>
    <t xml:space="preserve"> Deduction at Source</t>
  </si>
  <si>
    <t xml:space="preserve"> Advance Payment</t>
  </si>
  <si>
    <t xml:space="preserve"> Misc./ Others</t>
  </si>
  <si>
    <t>Payment Section</t>
  </si>
  <si>
    <t>TAX PAID ALONG WITH RETURN</t>
  </si>
  <si>
    <t xml:space="preserve">Payment Section Code </t>
  </si>
  <si>
    <t>(Section)</t>
  </si>
  <si>
    <t>(Description of Payment Section)</t>
  </si>
  <si>
    <t>Account Head (NAM)</t>
  </si>
  <si>
    <t>Taxpayer's Particulars</t>
  </si>
  <si>
    <t>(To be filled for payments other than Withholding Taxes)</t>
  </si>
  <si>
    <t>(To be filled in by the bank)</t>
  </si>
  <si>
    <t>CNIC / Reg./ Inc. No.</t>
  </si>
  <si>
    <t>Status (*)</t>
  </si>
  <si>
    <t>Address</t>
  </si>
  <si>
    <t>FOR WITHHOLDING TAXES ONLY</t>
  </si>
  <si>
    <t>NTN/ FTN of Withholding agent</t>
  </si>
  <si>
    <t xml:space="preserve">CNIC/ Reg./ Inc. No. </t>
  </si>
  <si>
    <t xml:space="preserve"> (where applicable)</t>
  </si>
  <si>
    <t xml:space="preserve">Name of withholding agent </t>
  </si>
  <si>
    <t>Details of taxpayers provided in electronic form :</t>
  </si>
  <si>
    <t xml:space="preserve"> Yes</t>
  </si>
  <si>
    <t xml:space="preserve"> No</t>
  </si>
  <si>
    <t>Amount against</t>
  </si>
  <si>
    <t>(Enter maximum of 10-taxpayers in one challan, no limit if provided electronically)</t>
  </si>
  <si>
    <t>which tax is being</t>
  </si>
  <si>
    <t>Tax</t>
  </si>
  <si>
    <t>Sr.</t>
  </si>
  <si>
    <t>NTN/ CNIC</t>
  </si>
  <si>
    <t>Taxpayer's/Business Name &amp; Address</t>
  </si>
  <si>
    <t>Withheld</t>
  </si>
  <si>
    <t>1.</t>
  </si>
  <si>
    <t>2.</t>
  </si>
  <si>
    <t>3.</t>
  </si>
  <si>
    <t>4.</t>
  </si>
  <si>
    <t>5.</t>
  </si>
  <si>
    <t>6.</t>
  </si>
  <si>
    <t>7.</t>
  </si>
  <si>
    <t>8.</t>
  </si>
  <si>
    <t>9.</t>
  </si>
  <si>
    <t>10</t>
  </si>
  <si>
    <t>TOTAL</t>
  </si>
  <si>
    <t>Amount of tax in words :</t>
  </si>
  <si>
    <t xml:space="preserve"> Rs.</t>
  </si>
  <si>
    <t>Mode of payment</t>
  </si>
  <si>
    <t xml:space="preserve"> Cash</t>
  </si>
  <si>
    <t xml:space="preserve"> Refund Adjustment (by Department only)</t>
  </si>
  <si>
    <t xml:space="preserve"> Cheque/ Pay Order/ etc. No.</t>
  </si>
  <si>
    <t>Date :</t>
  </si>
  <si>
    <t xml:space="preserve"> Bank</t>
  </si>
  <si>
    <t>Signature of Depositor</t>
  </si>
  <si>
    <t>Treasury Challan No. &amp; Date</t>
  </si>
  <si>
    <t>Bank Stamp &amp; Branch Code</t>
  </si>
  <si>
    <t>For use of Computer Section of Dept.</t>
  </si>
  <si>
    <t>To be endorsed by the Treasury Officer of Authorized Bank</t>
  </si>
  <si>
    <r>
      <t xml:space="preserve">(*) Status   </t>
    </r>
    <r>
      <rPr>
        <b/>
        <sz val="9"/>
        <rFont val="Arial"/>
        <family val="2"/>
      </rPr>
      <t xml:space="preserve">PUB </t>
    </r>
    <r>
      <rPr>
        <sz val="9"/>
        <rFont val="Arial"/>
        <family val="0"/>
      </rPr>
      <t xml:space="preserve"> =&gt; Public Company,    </t>
    </r>
    <r>
      <rPr>
        <b/>
        <sz val="9"/>
        <rFont val="Arial"/>
        <family val="2"/>
      </rPr>
      <t>PVT</t>
    </r>
    <r>
      <rPr>
        <sz val="9"/>
        <rFont val="Arial"/>
        <family val="0"/>
      </rPr>
      <t xml:space="preserve"> =&gt; Pvt. Ltd. Company,   </t>
    </r>
    <r>
      <rPr>
        <b/>
        <sz val="9"/>
        <rFont val="Arial"/>
        <family val="2"/>
      </rPr>
      <t>SCOY</t>
    </r>
    <r>
      <rPr>
        <sz val="9"/>
        <rFont val="Arial"/>
        <family val="0"/>
      </rPr>
      <t xml:space="preserve"> = &gt; Small Company,    </t>
    </r>
    <r>
      <rPr>
        <b/>
        <sz val="9"/>
        <rFont val="Arial"/>
        <family val="2"/>
      </rPr>
      <t>AOP</t>
    </r>
    <r>
      <rPr>
        <sz val="9"/>
        <rFont val="Arial"/>
        <family val="0"/>
      </rPr>
      <t xml:space="preserve"> =&gt; AOP,   </t>
    </r>
    <r>
      <rPr>
        <b/>
        <sz val="9"/>
        <rFont val="Arial"/>
        <family val="2"/>
      </rPr>
      <t>IND</t>
    </r>
    <r>
      <rPr>
        <sz val="9"/>
        <rFont val="Arial"/>
        <family val="0"/>
      </rPr>
      <t xml:space="preserve"> =&gt; Individual</t>
    </r>
  </si>
  <si>
    <t xml:space="preserve">                          Certificate of Collection or Deduction of Income Tax (including salary) </t>
  </si>
  <si>
    <t>(under rule 42)</t>
  </si>
  <si>
    <t>S.No.</t>
  </si>
  <si>
    <t>Original/Duplicate</t>
  </si>
  <si>
    <t>Date of issue.</t>
  </si>
  <si>
    <t>Certified that the sum of Rupees</t>
  </si>
  <si>
    <t>(Amount of tax collected/deducted in figures)</t>
  </si>
  <si>
    <t>(amount in words)</t>
  </si>
  <si>
    <t>on account of income tax has been  deducted/collected from (Name and Address of the person from whom tax collected/deducted)</t>
  </si>
  <si>
    <t>in case of an individual, his/her name in full and in case of an association of persons / company, name and style of the association of persons/company</t>
  </si>
  <si>
    <t>having National Tax Number</t>
  </si>
  <si>
    <t>(if any) and</t>
  </si>
  <si>
    <t>(In case of an individual)</t>
  </si>
  <si>
    <t>on</t>
  </si>
  <si>
    <t>(Date of collection/ deduction)</t>
  </si>
  <si>
    <t>Or during the period</t>
  </si>
  <si>
    <t xml:space="preserve">From </t>
  </si>
  <si>
    <t>To</t>
  </si>
  <si>
    <t>(Period of collection/deduction)</t>
  </si>
  <si>
    <t xml:space="preserve">under section  </t>
  </si>
  <si>
    <t>(specify the Section of Income Tax Ordinance,2001)</t>
  </si>
  <si>
    <t xml:space="preserve">On account of  </t>
  </si>
  <si>
    <t xml:space="preserve">DEDUCTION AGAINST SALARY </t>
  </si>
  <si>
    <t>(specify nature)</t>
  </si>
  <si>
    <t>vide</t>
  </si>
  <si>
    <t>(particulars of LC, Contract etc.)</t>
  </si>
  <si>
    <t>on the value/amount of Rupee</t>
  </si>
  <si>
    <t>(Gross amount on which tax deducted/collected in figures)</t>
  </si>
  <si>
    <t>This is to further certify that the tax collected/deducted has been deposited in the Fedral Government Account as per the following details:</t>
  </si>
  <si>
    <t>Date of deposit.</t>
  </si>
  <si>
    <t>SBP/NBP/                Treasury.</t>
  </si>
  <si>
    <t>Branch/City.</t>
  </si>
  <si>
    <t>Account                     (Rupees)</t>
  </si>
  <si>
    <t>Challan                   /Treasury No/CPR No.</t>
  </si>
  <si>
    <t xml:space="preserve">Tax chargable on Taxable Income                                                               </t>
  </si>
  <si>
    <t>@</t>
  </si>
  <si>
    <t>Rate (%)</t>
  </si>
  <si>
    <t>Extent (%)</t>
  </si>
  <si>
    <t>Machinery and equipment used in manufacture of IT products</t>
  </si>
  <si>
    <t>Original Expenditure</t>
  </si>
  <si>
    <t>Pre commencement expenditure</t>
  </si>
  <si>
    <t>Unadjusted Business loss for previous year adjusted against Business income for current year</t>
  </si>
  <si>
    <t>Unabsorbed Amortization of intangibles / expenditure providing long term advantage/benefit for previous year(s) adjusted against Total Income for current year</t>
  </si>
  <si>
    <t>upto 2008</t>
  </si>
  <si>
    <t>Amortization of intangibles / expenditure providing long term advantage/benefit for current year adjusted against Total Income for current year</t>
  </si>
  <si>
    <t>Unabsorbed tax depreciation/initial allowance of fixed assets for previous year(s) adjusted against Total Income for current year</t>
  </si>
  <si>
    <t>Depreciation/initial allowance of fixed assets for current year adjusted against Total Income for current year</t>
  </si>
  <si>
    <t xml:space="preserve"> NTN</t>
  </si>
  <si>
    <t>Total (Not exceeding the amount of Business Income available for adjustment) (transfer to 13 of Return)</t>
  </si>
  <si>
    <t>Total (Not exceeding the amount of Total Income available for adjustment) (transfer to 14 of Return)</t>
  </si>
  <si>
    <t xml:space="preserve">NTN </t>
  </si>
  <si>
    <t>Tax Collected/Deducted at Source (Adjustable Tax only)</t>
  </si>
  <si>
    <t>Amount of Tax deducted (Rs.)</t>
  </si>
  <si>
    <t xml:space="preserve">On Government securities </t>
  </si>
  <si>
    <t>Evidence of payment attached</t>
  </si>
  <si>
    <t>Number</t>
  </si>
  <si>
    <t>Admitted Tax U/S 137(1) Liability Paid  [ Sum of a and b]</t>
  </si>
  <si>
    <t>Total Tax Payments [19 + 20 + 21 + 22]  (Transfer to Sr-39 of Main Return)</t>
  </si>
  <si>
    <r>
      <t xml:space="preserve">Annex-B
</t>
    </r>
    <r>
      <rPr>
        <b/>
        <sz val="12"/>
        <rFont val="Arial"/>
        <family val="2"/>
      </rPr>
      <t>Tax Already Paid</t>
    </r>
  </si>
  <si>
    <r>
      <t>On trading of shares through a Member of</t>
    </r>
    <r>
      <rPr>
        <sz val="9"/>
        <rFont val="Arial"/>
        <family val="2"/>
      </rPr>
      <t xml:space="preserve"> Stock Exchange</t>
    </r>
  </si>
  <si>
    <r>
      <t xml:space="preserve">With motor vehicle token tax  </t>
    </r>
    <r>
      <rPr>
        <sz val="8"/>
        <rFont val="Arial"/>
        <family val="2"/>
      </rPr>
      <t>(Other than goods transport vehicles)</t>
    </r>
  </si>
  <si>
    <r>
      <t xml:space="preserve"> </t>
    </r>
    <r>
      <rPr>
        <b/>
        <sz val="9"/>
        <color indexed="8"/>
        <rFont val="Arial"/>
        <family val="2"/>
      </rPr>
      <t>Note-1 :</t>
    </r>
    <r>
      <rPr>
        <sz val="9"/>
        <color indexed="8"/>
        <rFont val="Arial"/>
        <family val="2"/>
      </rPr>
      <t xml:space="preserve"> Grey blank fields are for official use           </t>
    </r>
  </si>
  <si>
    <t>For Assistance - Call Help line Center at Tele: 0800-00-227, 051-111-227-227 and E-mail at helpline@fbr.gov.pk</t>
  </si>
  <si>
    <t>With motor vehicle token tax  (Other than goods transport vehicles)</t>
  </si>
  <si>
    <t>As per Annex B</t>
  </si>
  <si>
    <t>(Fill Annex-B)</t>
  </si>
  <si>
    <t>Foreigne Imcome</t>
  </si>
  <si>
    <t xml:space="preserve">Agricultural Income </t>
  </si>
  <si>
    <t>PAYMENT WITH RETURN U/S 137</t>
  </si>
  <si>
    <t>PAYMENTU/S 137</t>
  </si>
  <si>
    <t>As on June, 30th 2009</t>
  </si>
  <si>
    <t>-</t>
  </si>
  <si>
    <t>Annexure-B</t>
  </si>
  <si>
    <t>''''=IF(AP13&gt;=0,AP13,'P 1'!L57)</t>
  </si>
  <si>
    <t>RESIDENT</t>
  </si>
  <si>
    <t>35201-1514787-5</t>
  </si>
  <si>
    <t>1298149-4</t>
  </si>
  <si>
    <t>M.WASEEM GHAFOOR</t>
  </si>
  <si>
    <t>WASEEM SHOE MAKER</t>
  </si>
  <si>
    <t>ST.NO.174, H.NO.12,GHOSIA CHOWK, COLLEGE ROAD BAGHBANPURA,LAHORE</t>
  </si>
  <si>
    <t>SHOE MAKER</t>
  </si>
  <si>
    <t>MADINA COLONY, NEW ABADI BAGHBANPURA, NEAR REHMAT-UL-ALMEEN MASJID, LAHORE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</si>
</sst>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_);\-#,##0.0"/>
    <numFmt numFmtId="166" formatCode="_-* #,##0.00_-;\-* #,##0.00_-;_-* &quot;-&quot;??_-;_-@_-"/>
    <numFmt numFmtId="167" formatCode="_-* #,##0_-;\-* #,##0_-;_-* &quot;-&quot;??_-;_-@_-"/>
    <numFmt numFmtId="168" formatCode="_(* #,##0_);_(* \(#,##0\);_(* &quot;-&quot;??_);_(@_)"/>
    <numFmt numFmtId="169" formatCode="[$-409]mmm\-yy;@"/>
    <numFmt numFmtId="170" formatCode="yyyy/mm/dd"/>
    <numFmt numFmtId="171" formatCode="yy"/>
    <numFmt numFmtId="172" formatCode="##\-####\-########\U"/>
    <numFmt numFmtId="173" formatCode="&quot;Rs.&quot;#,###&quot;/-&quot;;&quot;Rs.&quot;#,###&quot;/-&quot;"/>
    <numFmt numFmtId="174" formatCode="_(* #,##0_);_(* \(#,##0\);_(* &quot;-&quot;?_);_(@_)"/>
    <numFmt numFmtId="175" formatCode="0.0000000"/>
    <numFmt numFmtId="176" formatCode="0.000000"/>
    <numFmt numFmtId="177" formatCode="0.00000"/>
    <numFmt numFmtId="178" formatCode="0.0000"/>
    <numFmt numFmtId="179" formatCode="0.000"/>
    <numFmt numFmtId="180" formatCode="0.0"/>
    <numFmt numFmtId="181" formatCode="[$-409]dddd\,\ mmmm\ dd\,\ yyyy"/>
  </numFmts>
  <fonts count="106">
    <font>
      <sz val="10"/>
      <name val="Times New Roman"/>
      <family val="1"/>
    </font>
    <font>
      <sz val="10"/>
      <name val="Arial"/>
      <family val="0"/>
    </font>
    <font>
      <b/>
      <sz val="14"/>
      <name val="Arial"/>
      <family val="2"/>
    </font>
    <font>
      <sz val="9"/>
      <name val="Arial"/>
      <family val="2"/>
    </font>
    <font>
      <b/>
      <sz val="17"/>
      <name val="Arial"/>
      <family val="2"/>
    </font>
    <font>
      <sz val="7"/>
      <name val="Arial"/>
      <family val="2"/>
    </font>
    <font>
      <b/>
      <sz val="11"/>
      <name val="Arial"/>
      <family val="2"/>
    </font>
    <font>
      <b/>
      <sz val="12"/>
      <name val="Arial"/>
      <family val="2"/>
    </font>
    <font>
      <sz val="8"/>
      <name val="Arial"/>
      <family val="2"/>
    </font>
    <font>
      <b/>
      <sz val="8"/>
      <color indexed="8"/>
      <name val="Arial"/>
      <family val="1"/>
    </font>
    <font>
      <b/>
      <sz val="9"/>
      <color indexed="8"/>
      <name val="Arial"/>
      <family val="1"/>
    </font>
    <font>
      <b/>
      <sz val="14"/>
      <color indexed="8"/>
      <name val="Arial"/>
      <family val="1"/>
    </font>
    <font>
      <sz val="5"/>
      <color indexed="8"/>
      <name val="Arial"/>
      <family val="1"/>
    </font>
    <font>
      <sz val="7"/>
      <color indexed="8"/>
      <name val="Arial"/>
      <family val="1"/>
    </font>
    <font>
      <sz val="8"/>
      <color indexed="8"/>
      <name val="Arial"/>
      <family val="1"/>
    </font>
    <font>
      <sz val="6"/>
      <color indexed="8"/>
      <name val="Arial"/>
      <family val="1"/>
    </font>
    <font>
      <b/>
      <sz val="7"/>
      <color indexed="8"/>
      <name val="Arial"/>
      <family val="2"/>
    </font>
    <font>
      <sz val="9"/>
      <color indexed="8"/>
      <name val="Arial"/>
      <family val="2"/>
    </font>
    <font>
      <b/>
      <sz val="15"/>
      <color indexed="8"/>
      <name val="Arial"/>
      <family val="1"/>
    </font>
    <font>
      <b/>
      <sz val="11"/>
      <color indexed="8"/>
      <name val="Arial"/>
      <family val="2"/>
    </font>
    <font>
      <sz val="10"/>
      <color indexed="8"/>
      <name val="Arial"/>
      <family val="2"/>
    </font>
    <font>
      <b/>
      <sz val="10"/>
      <color indexed="8"/>
      <name val="Arial"/>
      <family val="2"/>
    </font>
    <font>
      <sz val="8"/>
      <name val="Times New Roman"/>
      <family val="1"/>
    </font>
    <font>
      <u val="single"/>
      <sz val="7"/>
      <color indexed="8"/>
      <name val="Arial"/>
      <family val="2"/>
    </font>
    <font>
      <b/>
      <sz val="10"/>
      <name val="Arial"/>
      <family val="2"/>
    </font>
    <font>
      <b/>
      <sz val="5"/>
      <color indexed="8"/>
      <name val="Arial"/>
      <family val="1"/>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entury Gothic"/>
      <family val="2"/>
    </font>
    <font>
      <b/>
      <sz val="20"/>
      <color indexed="12"/>
      <name val="Arial"/>
      <family val="2"/>
    </font>
    <font>
      <b/>
      <sz val="20"/>
      <color indexed="12"/>
      <name val="Century Gothic"/>
      <family val="2"/>
    </font>
    <font>
      <sz val="10"/>
      <name val="Century Gothic"/>
      <family val="2"/>
    </font>
    <font>
      <b/>
      <sz val="10"/>
      <color indexed="12"/>
      <name val="Arial"/>
      <family val="2"/>
    </font>
    <font>
      <b/>
      <sz val="9"/>
      <name val="Arial"/>
      <family val="2"/>
    </font>
    <font>
      <b/>
      <sz val="11"/>
      <name val="Century Gothic"/>
      <family val="2"/>
    </font>
    <font>
      <b/>
      <sz val="9"/>
      <name val="Century Gothic"/>
      <family val="2"/>
    </font>
    <font>
      <sz val="9"/>
      <name val="Century Gothic"/>
      <family val="2"/>
    </font>
    <font>
      <b/>
      <sz val="12"/>
      <color indexed="12"/>
      <name val="Book Antiqua"/>
      <family val="1"/>
    </font>
    <font>
      <b/>
      <sz val="11"/>
      <color indexed="12"/>
      <name val="Book Antiqua"/>
      <family val="1"/>
    </font>
    <font>
      <b/>
      <u val="single"/>
      <sz val="12"/>
      <name val="Arial"/>
      <family val="2"/>
    </font>
    <font>
      <sz val="11"/>
      <name val="Century Gothic"/>
      <family val="2"/>
    </font>
    <font>
      <b/>
      <sz val="12"/>
      <color indexed="9"/>
      <name val="Arial"/>
      <family val="2"/>
    </font>
    <font>
      <sz val="11"/>
      <name val="Arial"/>
      <family val="2"/>
    </font>
    <font>
      <b/>
      <u val="single"/>
      <sz val="10"/>
      <color indexed="12"/>
      <name val="Arial"/>
      <family val="2"/>
    </font>
    <font>
      <b/>
      <u val="single"/>
      <sz val="11"/>
      <name val="Arial"/>
      <family val="2"/>
    </font>
    <font>
      <sz val="10"/>
      <name val="CG Omega"/>
      <family val="2"/>
    </font>
    <font>
      <b/>
      <sz val="8"/>
      <name val="Century Gothic"/>
      <family val="2"/>
    </font>
    <font>
      <b/>
      <sz val="10"/>
      <color indexed="12"/>
      <name val="Book Antiqua"/>
      <family val="1"/>
    </font>
    <font>
      <b/>
      <u val="single"/>
      <sz val="10"/>
      <name val="Arial"/>
      <family val="2"/>
    </font>
    <font>
      <b/>
      <sz val="11"/>
      <color indexed="12"/>
      <name val="Century Gothic"/>
      <family val="2"/>
    </font>
    <font>
      <sz val="11"/>
      <color indexed="12"/>
      <name val="Arial"/>
      <family val="0"/>
    </font>
    <font>
      <b/>
      <sz val="7"/>
      <name val="Arial"/>
      <family val="0"/>
    </font>
    <font>
      <b/>
      <sz val="6"/>
      <name val="Arial"/>
      <family val="2"/>
    </font>
    <font>
      <b/>
      <sz val="11"/>
      <color indexed="12"/>
      <name val="Arial"/>
      <family val="2"/>
    </font>
    <font>
      <b/>
      <sz val="12"/>
      <color indexed="12"/>
      <name val="Arial"/>
      <family val="2"/>
    </font>
    <font>
      <b/>
      <sz val="12"/>
      <name val="Century Gothic"/>
      <family val="2"/>
    </font>
    <font>
      <sz val="10"/>
      <color indexed="12"/>
      <name val="Arial"/>
      <family val="0"/>
    </font>
    <font>
      <b/>
      <sz val="10"/>
      <name val="Wingdings"/>
      <family val="0"/>
    </font>
    <font>
      <i/>
      <sz val="10"/>
      <name val="Arial"/>
      <family val="2"/>
    </font>
    <font>
      <sz val="10"/>
      <color indexed="48"/>
      <name val="Arial"/>
      <family val="0"/>
    </font>
    <font>
      <b/>
      <sz val="14"/>
      <color indexed="61"/>
      <name val="Arial"/>
      <family val="2"/>
    </font>
    <font>
      <b/>
      <sz val="12"/>
      <color indexed="61"/>
      <name val="Arial"/>
      <family val="2"/>
    </font>
    <font>
      <b/>
      <sz val="9"/>
      <color indexed="61"/>
      <name val="Arial"/>
      <family val="2"/>
    </font>
    <font>
      <b/>
      <sz val="14"/>
      <color indexed="61"/>
      <name val="Arial Rounded MT Bold"/>
      <family val="2"/>
    </font>
    <font>
      <b/>
      <u val="single"/>
      <sz val="12"/>
      <color indexed="61"/>
      <name val="Arial"/>
      <family val="2"/>
    </font>
    <font>
      <sz val="14"/>
      <name val="Arial"/>
      <family val="0"/>
    </font>
    <font>
      <sz val="6"/>
      <name val="Arial"/>
      <family val="0"/>
    </font>
    <font>
      <sz val="12"/>
      <name val="Arial"/>
      <family val="0"/>
    </font>
    <font>
      <b/>
      <sz val="7"/>
      <name val="Wingdings"/>
      <family val="0"/>
    </font>
    <font>
      <b/>
      <sz val="18"/>
      <name val="Century Gothic"/>
      <family val="2"/>
    </font>
    <font>
      <sz val="5"/>
      <name val="Arial"/>
      <family val="2"/>
    </font>
    <font>
      <b/>
      <sz val="16"/>
      <name val="Century Gothic"/>
      <family val="2"/>
    </font>
    <font>
      <i/>
      <sz val="8"/>
      <name val="Arial"/>
      <family val="2"/>
    </font>
    <font>
      <sz val="8"/>
      <name val="Tahoma"/>
      <family val="2"/>
    </font>
    <font>
      <b/>
      <sz val="10"/>
      <color indexed="14"/>
      <name val="Arial"/>
      <family val="2"/>
    </font>
    <font>
      <b/>
      <i/>
      <sz val="10"/>
      <name val="Arial"/>
      <family val="2"/>
    </font>
    <font>
      <b/>
      <sz val="6"/>
      <color indexed="8"/>
      <name val="Arial"/>
      <family val="2"/>
    </font>
    <font>
      <sz val="20"/>
      <color indexed="12"/>
      <name val="Arial"/>
      <family val="2"/>
    </font>
    <font>
      <b/>
      <sz val="14"/>
      <name val="Wingdings"/>
      <family val="0"/>
    </font>
    <font>
      <b/>
      <sz val="16"/>
      <name val="Arial"/>
      <family val="2"/>
    </font>
    <font>
      <b/>
      <sz val="9"/>
      <color indexed="9"/>
      <name val="Arial"/>
      <family val="2"/>
    </font>
    <font>
      <b/>
      <sz val="18"/>
      <name val="Arial"/>
      <family val="2"/>
    </font>
    <font>
      <b/>
      <sz val="12"/>
      <name val="Wingdings"/>
      <family val="0"/>
    </font>
    <font>
      <strike/>
      <sz val="9"/>
      <color indexed="10"/>
      <name val="Arial"/>
      <family val="2"/>
    </font>
    <font>
      <b/>
      <sz val="8"/>
      <color indexed="12"/>
      <name val="Arial"/>
      <family val="2"/>
    </font>
    <font>
      <b/>
      <u val="single"/>
      <sz val="15"/>
      <color indexed="12"/>
      <name val="Arial"/>
      <family val="2"/>
    </font>
    <font>
      <b/>
      <sz val="14"/>
      <color indexed="12"/>
      <name val="Arial"/>
      <family val="2"/>
    </font>
    <font>
      <b/>
      <sz val="18"/>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50"/>
        <bgColor indexed="64"/>
      </patternFill>
    </fill>
  </fills>
  <borders count="1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medium">
        <color indexed="8"/>
      </right>
      <top>
        <color indexed="63"/>
      </top>
      <bottom>
        <color indexed="63"/>
      </bottom>
    </border>
    <border>
      <left>
        <color indexed="63"/>
      </left>
      <right style="thin">
        <color indexed="8"/>
      </right>
      <top>
        <color indexed="63"/>
      </top>
      <bottom style="thin">
        <color indexed="47"/>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4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thin">
        <color indexed="8"/>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color indexed="63"/>
      </top>
      <bottom style="medium"/>
    </border>
    <border>
      <left style="thin"/>
      <right style="medium"/>
      <top>
        <color indexed="63"/>
      </top>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style="thin"/>
    </border>
    <border>
      <left>
        <color indexed="63"/>
      </left>
      <right style="thin"/>
      <top>
        <color indexed="63"/>
      </top>
      <bottom style="medium"/>
    </border>
    <border>
      <left>
        <color indexed="63"/>
      </left>
      <right>
        <color indexed="63"/>
      </right>
      <top style="medium">
        <color indexed="8"/>
      </top>
      <bottom style="thin">
        <color indexed="8"/>
      </bottom>
    </border>
    <border>
      <left>
        <color indexed="63"/>
      </left>
      <right style="medium">
        <color indexed="8"/>
      </right>
      <top style="thin"/>
      <bottom style="thin"/>
    </border>
    <border>
      <left>
        <color indexed="63"/>
      </left>
      <right>
        <color indexed="63"/>
      </right>
      <top style="thin"/>
      <bottom style="double"/>
    </border>
    <border>
      <left style="medium">
        <color indexed="8"/>
      </left>
      <right>
        <color indexed="63"/>
      </right>
      <top>
        <color indexed="63"/>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thin">
        <color indexed="47"/>
      </top>
      <bottom>
        <color indexed="63"/>
      </bottom>
    </border>
    <border>
      <left style="thin">
        <color indexed="8"/>
      </left>
      <right>
        <color indexed="63"/>
      </right>
      <top>
        <color indexed="63"/>
      </top>
      <bottom style="thin">
        <color indexed="8"/>
      </bottom>
    </border>
    <border>
      <left>
        <color indexed="63"/>
      </left>
      <right>
        <color indexed="63"/>
      </right>
      <top style="thin">
        <color indexed="43"/>
      </top>
      <bottom>
        <color indexed="63"/>
      </bottom>
    </border>
    <border>
      <left>
        <color indexed="63"/>
      </left>
      <right>
        <color indexed="63"/>
      </right>
      <top style="thin">
        <color indexed="52"/>
      </top>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style="thin"/>
      <top style="thin"/>
      <bottom style="medium"/>
    </border>
    <border>
      <left>
        <color indexed="63"/>
      </left>
      <right style="thin"/>
      <top style="medium"/>
      <bottom style="medium"/>
    </border>
    <border>
      <left style="thin"/>
      <right>
        <color indexed="63"/>
      </right>
      <top style="thin"/>
      <bottom style="medium"/>
    </border>
    <border>
      <left>
        <color indexed="63"/>
      </left>
      <right style="thin"/>
      <top style="medium"/>
      <bottom style="thin"/>
    </border>
    <border>
      <left>
        <color indexed="63"/>
      </left>
      <right style="medium"/>
      <top style="thin"/>
      <bottom>
        <color indexed="63"/>
      </botto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s>
  <cellStyleXfs count="71">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42" fillId="20"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74">
    <xf numFmtId="0" fontId="0" fillId="0" borderId="0" xfId="0" applyAlignment="1">
      <alignment vertical="top" wrapText="1"/>
    </xf>
    <xf numFmtId="164" fontId="14" fillId="24" borderId="10" xfId="0" applyNumberFormat="1" applyFont="1" applyFill="1" applyBorder="1" applyAlignment="1">
      <alignment horizontal="left" vertical="center" wrapText="1"/>
    </xf>
    <xf numFmtId="164" fontId="10" fillId="24" borderId="10" xfId="0" applyNumberFormat="1" applyFont="1" applyFill="1" applyBorder="1" applyAlignment="1">
      <alignment horizontal="center" vertical="center" wrapText="1"/>
    </xf>
    <xf numFmtId="164" fontId="12" fillId="24" borderId="10" xfId="0" applyNumberFormat="1" applyFont="1" applyFill="1" applyBorder="1" applyAlignment="1">
      <alignment horizontal="center" vertical="center" wrapText="1"/>
    </xf>
    <xf numFmtId="164" fontId="14" fillId="24" borderId="11" xfId="0" applyNumberFormat="1" applyFont="1" applyFill="1" applyBorder="1" applyAlignment="1">
      <alignment horizontal="center" vertical="center" wrapText="1"/>
    </xf>
    <xf numFmtId="164" fontId="14" fillId="24" borderId="12" xfId="0" applyNumberFormat="1" applyFont="1" applyFill="1" applyBorder="1" applyAlignment="1">
      <alignment horizontal="center" vertical="center" wrapText="1"/>
    </xf>
    <xf numFmtId="164" fontId="14" fillId="24" borderId="13" xfId="0" applyNumberFormat="1" applyFont="1" applyFill="1" applyBorder="1" applyAlignment="1">
      <alignment horizontal="center" vertical="center" wrapText="1"/>
    </xf>
    <xf numFmtId="164" fontId="15" fillId="24" borderId="10" xfId="0" applyNumberFormat="1" applyFont="1" applyFill="1" applyBorder="1" applyAlignment="1">
      <alignment horizontal="left" vertical="center" wrapText="1"/>
    </xf>
    <xf numFmtId="0" fontId="14" fillId="24" borderId="10" xfId="0" applyFont="1" applyFill="1" applyBorder="1" applyAlignment="1">
      <alignment horizontal="left" vertical="center" wrapText="1"/>
    </xf>
    <xf numFmtId="0" fontId="15" fillId="24" borderId="10" xfId="0" applyFont="1" applyFill="1" applyBorder="1" applyAlignment="1">
      <alignment horizontal="left" vertical="center" wrapText="1"/>
    </xf>
    <xf numFmtId="164" fontId="15" fillId="24" borderId="10" xfId="0" applyNumberFormat="1" applyFont="1" applyFill="1" applyBorder="1" applyAlignment="1">
      <alignment horizontal="center" vertical="center" wrapText="1"/>
    </xf>
    <xf numFmtId="164" fontId="15" fillId="24" borderId="14" xfId="0" applyNumberFormat="1" applyFont="1" applyFill="1" applyBorder="1" applyAlignment="1">
      <alignment horizontal="center" vertical="center" wrapText="1"/>
    </xf>
    <xf numFmtId="0" fontId="0" fillId="0" borderId="15" xfId="0" applyBorder="1" applyAlignment="1">
      <alignment vertical="center" wrapText="1"/>
    </xf>
    <xf numFmtId="164" fontId="16" fillId="24" borderId="16" xfId="0" applyNumberFormat="1" applyFont="1" applyFill="1" applyBorder="1" applyAlignment="1">
      <alignment horizontal="left" vertical="center" wrapText="1"/>
    </xf>
    <xf numFmtId="9" fontId="10" fillId="24" borderId="14" xfId="67" applyFont="1" applyFill="1" applyBorder="1" applyAlignment="1">
      <alignment horizontal="center" vertical="center" wrapText="1"/>
    </xf>
    <xf numFmtId="164" fontId="14" fillId="24" borderId="17" xfId="0" applyNumberFormat="1" applyFont="1" applyFill="1" applyBorder="1" applyAlignment="1">
      <alignment horizontal="center" vertical="center" wrapText="1"/>
    </xf>
    <xf numFmtId="164" fontId="13" fillId="0" borderId="0" xfId="0" applyNumberFormat="1" applyFont="1" applyFill="1" applyBorder="1" applyAlignment="1">
      <alignment horizontal="left" vertical="top" wrapText="1"/>
    </xf>
    <xf numFmtId="164" fontId="13" fillId="0" borderId="18" xfId="0" applyNumberFormat="1" applyFont="1" applyFill="1" applyBorder="1" applyAlignment="1">
      <alignment horizontal="left" vertical="top" wrapText="1"/>
    </xf>
    <xf numFmtId="164" fontId="13" fillId="0" borderId="0" xfId="0" applyNumberFormat="1" applyFont="1" applyFill="1" applyBorder="1" applyAlignment="1">
      <alignment horizontal="center" vertical="center" wrapText="1"/>
    </xf>
    <xf numFmtId="164" fontId="13" fillId="0" borderId="19"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center" wrapText="1"/>
    </xf>
    <xf numFmtId="164" fontId="13" fillId="0" borderId="20" xfId="0" applyNumberFormat="1" applyFont="1" applyFill="1" applyBorder="1" applyAlignment="1">
      <alignment horizontal="left" vertical="top" wrapText="1"/>
    </xf>
    <xf numFmtId="0" fontId="24" fillId="22" borderId="10" xfId="0" applyNumberFormat="1" applyFont="1" applyFill="1" applyBorder="1" applyAlignment="1">
      <alignment vertical="center" shrinkToFit="1"/>
    </xf>
    <xf numFmtId="164" fontId="17" fillId="24" borderId="21" xfId="0" applyNumberFormat="1" applyFont="1" applyFill="1" applyBorder="1" applyAlignment="1">
      <alignment horizontal="left" vertical="top" wrapText="1"/>
    </xf>
    <xf numFmtId="164" fontId="5" fillId="25" borderId="22" xfId="0" applyNumberFormat="1" applyFont="1" applyFill="1" applyBorder="1" applyAlignment="1">
      <alignment horizontal="left" vertical="top" wrapText="1"/>
    </xf>
    <xf numFmtId="164" fontId="19" fillId="24" borderId="23" xfId="0" applyNumberFormat="1" applyFont="1" applyFill="1" applyBorder="1" applyAlignment="1">
      <alignment horizontal="center" vertical="center" wrapText="1"/>
    </xf>
    <xf numFmtId="164" fontId="19" fillId="24" borderId="24" xfId="0" applyNumberFormat="1" applyFont="1" applyFill="1" applyBorder="1" applyAlignment="1">
      <alignment horizontal="center" vertical="center" wrapText="1"/>
    </xf>
    <xf numFmtId="164" fontId="3" fillId="24" borderId="22" xfId="0" applyNumberFormat="1" applyFont="1" applyFill="1" applyBorder="1" applyAlignment="1">
      <alignment horizontal="center" vertical="center" wrapText="1"/>
    </xf>
    <xf numFmtId="164" fontId="6" fillId="24" borderId="25" xfId="0" applyNumberFormat="1" applyFont="1" applyFill="1" applyBorder="1" applyAlignment="1">
      <alignment horizontal="left" vertical="top" wrapText="1"/>
    </xf>
    <xf numFmtId="164" fontId="6" fillId="24" borderId="26" xfId="0" applyNumberFormat="1" applyFont="1" applyFill="1" applyBorder="1" applyAlignment="1">
      <alignment horizontal="left" vertical="top" wrapText="1"/>
    </xf>
    <xf numFmtId="0" fontId="10" fillId="24" borderId="10" xfId="0" applyFont="1" applyFill="1" applyBorder="1" applyAlignment="1">
      <alignment horizontal="center" vertical="center" wrapText="1"/>
    </xf>
    <xf numFmtId="164" fontId="10" fillId="24" borderId="27" xfId="0" applyNumberFormat="1" applyFont="1" applyFill="1" applyBorder="1" applyAlignment="1">
      <alignment horizontal="center" vertical="center" wrapText="1"/>
    </xf>
    <xf numFmtId="164" fontId="17" fillId="24" borderId="28" xfId="0" applyNumberFormat="1" applyFont="1" applyFill="1" applyBorder="1" applyAlignment="1">
      <alignment horizontal="center" vertical="center" wrapText="1"/>
    </xf>
    <xf numFmtId="164" fontId="17" fillId="24" borderId="29" xfId="0" applyNumberFormat="1" applyFont="1" applyFill="1" applyBorder="1" applyAlignment="1">
      <alignment horizontal="center" vertical="center" wrapText="1"/>
    </xf>
    <xf numFmtId="164" fontId="17" fillId="24" borderId="30" xfId="0" applyNumberFormat="1" applyFont="1" applyFill="1" applyBorder="1" applyAlignment="1">
      <alignment horizontal="center" vertical="center" wrapText="1"/>
    </xf>
    <xf numFmtId="164" fontId="16" fillId="24" borderId="22" xfId="0" applyNumberFormat="1" applyFont="1" applyFill="1" applyBorder="1" applyAlignment="1">
      <alignment horizontal="center" vertical="center" wrapText="1"/>
    </xf>
    <xf numFmtId="164" fontId="19" fillId="24" borderId="22" xfId="0" applyNumberFormat="1" applyFont="1" applyFill="1" applyBorder="1" applyAlignment="1">
      <alignment horizontal="center" vertical="center" wrapText="1"/>
    </xf>
    <xf numFmtId="0" fontId="6" fillId="24" borderId="31" xfId="0" applyNumberFormat="1" applyFont="1" applyFill="1" applyBorder="1" applyAlignment="1">
      <alignment horizontal="center" vertical="center" wrapText="1"/>
    </xf>
    <xf numFmtId="0" fontId="18" fillId="24" borderId="32" xfId="0" applyFont="1" applyFill="1" applyBorder="1" applyAlignment="1">
      <alignment horizontal="center" vertical="center" wrapText="1"/>
    </xf>
    <xf numFmtId="0" fontId="0" fillId="20" borderId="32" xfId="0" applyFill="1" applyBorder="1" applyAlignment="1">
      <alignment horizontal="left" vertical="top" wrapText="1"/>
    </xf>
    <xf numFmtId="0" fontId="4" fillId="24" borderId="32" xfId="0" applyNumberFormat="1" applyFont="1" applyFill="1" applyBorder="1" applyAlignment="1">
      <alignment horizontal="center" vertical="center" wrapText="1"/>
    </xf>
    <xf numFmtId="37" fontId="24" fillId="24" borderId="33" xfId="0" applyNumberFormat="1" applyFont="1" applyFill="1" applyBorder="1" applyAlignment="1">
      <alignment horizontal="right" vertical="center" wrapText="1"/>
    </xf>
    <xf numFmtId="37" fontId="24" fillId="24" borderId="34" xfId="0" applyNumberFormat="1" applyFont="1" applyFill="1" applyBorder="1" applyAlignment="1">
      <alignment horizontal="right" vertical="center" wrapText="1"/>
    </xf>
    <xf numFmtId="37" fontId="24" fillId="22" borderId="34" xfId="0" applyNumberFormat="1" applyFont="1" applyFill="1" applyBorder="1" applyAlignment="1">
      <alignment horizontal="right" vertical="center" wrapText="1"/>
    </xf>
    <xf numFmtId="37" fontId="24" fillId="24" borderId="35" xfId="0" applyNumberFormat="1" applyFont="1" applyFill="1" applyBorder="1" applyAlignment="1">
      <alignment horizontal="right" vertical="center" wrapText="1"/>
    </xf>
    <xf numFmtId="0" fontId="24" fillId="24" borderId="32" xfId="0" applyFont="1" applyFill="1" applyBorder="1" applyAlignment="1">
      <alignment horizontal="center" vertical="center" wrapText="1"/>
    </xf>
    <xf numFmtId="0" fontId="24" fillId="21" borderId="10" xfId="0" applyNumberFormat="1" applyFont="1" applyFill="1" applyBorder="1" applyAlignment="1">
      <alignment vertical="center" shrinkToFit="1"/>
    </xf>
    <xf numFmtId="0" fontId="24" fillId="22" borderId="14" xfId="0" applyNumberFormat="1" applyFont="1" applyFill="1" applyBorder="1" applyAlignment="1">
      <alignment vertical="center" shrinkToFit="1"/>
    </xf>
    <xf numFmtId="164" fontId="14" fillId="24" borderId="13" xfId="0" applyNumberFormat="1" applyFont="1" applyFill="1" applyBorder="1" applyAlignment="1">
      <alignment horizontal="left" vertical="center" wrapText="1"/>
    </xf>
    <xf numFmtId="0" fontId="3" fillId="24" borderId="10" xfId="42" applyNumberFormat="1" applyFont="1" applyFill="1" applyBorder="1" applyAlignment="1">
      <alignment horizontal="center" vertical="center" wrapText="1"/>
    </xf>
    <xf numFmtId="0" fontId="3" fillId="24" borderId="36" xfId="42" applyNumberFormat="1" applyFont="1" applyFill="1" applyBorder="1" applyAlignment="1">
      <alignment horizontal="center" vertical="center" wrapText="1"/>
    </xf>
    <xf numFmtId="0" fontId="3" fillId="24" borderId="14" xfId="42" applyNumberFormat="1" applyFont="1" applyFill="1" applyBorder="1" applyAlignment="1">
      <alignment horizontal="center" vertical="center" wrapText="1"/>
    </xf>
    <xf numFmtId="0" fontId="3" fillId="24" borderId="16" xfId="42" applyNumberFormat="1" applyFont="1" applyFill="1" applyBorder="1" applyAlignment="1">
      <alignment horizontal="center" vertical="center" wrapText="1"/>
    </xf>
    <xf numFmtId="0" fontId="0" fillId="0" borderId="0" xfId="0" applyBorder="1" applyAlignment="1">
      <alignment vertical="center" wrapText="1"/>
    </xf>
    <xf numFmtId="164" fontId="10" fillId="24" borderId="23" xfId="0" applyNumberFormat="1" applyFont="1" applyFill="1" applyBorder="1" applyAlignment="1">
      <alignment horizontal="center" vertical="center" wrapText="1"/>
    </xf>
    <xf numFmtId="0" fontId="1" fillId="24" borderId="37" xfId="0" applyNumberFormat="1" applyFont="1" applyFill="1" applyBorder="1" applyAlignment="1">
      <alignment horizontal="center" vertical="center" wrapText="1"/>
    </xf>
    <xf numFmtId="0" fontId="1" fillId="24" borderId="38" xfId="0" applyNumberFormat="1" applyFont="1" applyFill="1" applyBorder="1" applyAlignment="1">
      <alignment horizontal="center" vertical="center" wrapText="1"/>
    </xf>
    <xf numFmtId="0" fontId="1" fillId="24" borderId="39" xfId="0" applyNumberFormat="1" applyFont="1" applyFill="1" applyBorder="1" applyAlignment="1">
      <alignment horizontal="center" vertical="center" wrapText="1"/>
    </xf>
    <xf numFmtId="0" fontId="1" fillId="24" borderId="31" xfId="0" applyNumberFormat="1" applyFont="1" applyFill="1" applyBorder="1" applyAlignment="1">
      <alignment horizontal="center" vertical="center" wrapText="1"/>
    </xf>
    <xf numFmtId="0" fontId="1" fillId="24" borderId="40" xfId="0" applyNumberFormat="1" applyFont="1" applyFill="1" applyBorder="1" applyAlignment="1">
      <alignment horizontal="center" vertical="center" wrapText="1"/>
    </xf>
    <xf numFmtId="164" fontId="1" fillId="24" borderId="37" xfId="0" applyNumberFormat="1" applyFont="1" applyFill="1" applyBorder="1" applyAlignment="1">
      <alignment horizontal="center" vertical="center" wrapText="1"/>
    </xf>
    <xf numFmtId="164" fontId="1" fillId="24" borderId="38" xfId="0" applyNumberFormat="1" applyFont="1" applyFill="1" applyBorder="1" applyAlignment="1">
      <alignment horizontal="center" vertical="center" wrapText="1"/>
    </xf>
    <xf numFmtId="164" fontId="1" fillId="22" borderId="38" xfId="0" applyNumberFormat="1" applyFont="1" applyFill="1" applyBorder="1" applyAlignment="1">
      <alignment horizontal="center" vertical="center" wrapText="1"/>
    </xf>
    <xf numFmtId="165" fontId="1" fillId="24" borderId="38" xfId="0" applyNumberFormat="1" applyFont="1" applyFill="1" applyBorder="1" applyAlignment="1">
      <alignment horizontal="center" vertical="center" wrapText="1"/>
    </xf>
    <xf numFmtId="164" fontId="1" fillId="24" borderId="39" xfId="0" applyNumberFormat="1" applyFont="1" applyFill="1" applyBorder="1" applyAlignment="1">
      <alignment horizontal="center" vertical="center" wrapText="1"/>
    </xf>
    <xf numFmtId="164" fontId="1" fillId="21" borderId="38" xfId="0" applyNumberFormat="1" applyFont="1" applyFill="1" applyBorder="1" applyAlignment="1">
      <alignment horizontal="center" vertical="center" wrapText="1"/>
    </xf>
    <xf numFmtId="164" fontId="1" fillId="26" borderId="38" xfId="0" applyNumberFormat="1" applyFont="1" applyFill="1" applyBorder="1" applyAlignment="1">
      <alignment horizontal="center" vertical="center" wrapText="1"/>
    </xf>
    <xf numFmtId="164" fontId="1" fillId="24" borderId="31" xfId="0" applyNumberFormat="1" applyFont="1" applyFill="1" applyBorder="1" applyAlignment="1">
      <alignment horizontal="center" vertical="center" wrapText="1"/>
    </xf>
    <xf numFmtId="165" fontId="1" fillId="24" borderId="40" xfId="0" applyNumberFormat="1" applyFont="1" applyFill="1" applyBorder="1" applyAlignment="1">
      <alignment horizontal="center" vertical="center" wrapText="1"/>
    </xf>
    <xf numFmtId="164" fontId="1" fillId="22" borderId="31" xfId="0" applyNumberFormat="1" applyFont="1" applyFill="1" applyBorder="1" applyAlignment="1">
      <alignment horizontal="center" vertical="center" wrapText="1"/>
    </xf>
    <xf numFmtId="164" fontId="1" fillId="26" borderId="37" xfId="0" applyNumberFormat="1" applyFont="1" applyFill="1" applyBorder="1" applyAlignment="1">
      <alignment horizontal="center" vertical="center" wrapText="1"/>
    </xf>
    <xf numFmtId="164" fontId="1" fillId="22" borderId="39" xfId="0" applyNumberFormat="1" applyFont="1" applyFill="1" applyBorder="1" applyAlignment="1">
      <alignment horizontal="center" vertical="center" wrapText="1"/>
    </xf>
    <xf numFmtId="0" fontId="1" fillId="21" borderId="38" xfId="0" applyNumberFormat="1" applyFont="1" applyFill="1" applyBorder="1" applyAlignment="1">
      <alignment horizontal="center" vertical="center" wrapText="1"/>
    </xf>
    <xf numFmtId="0" fontId="24" fillId="0" borderId="0" xfId="62" applyFont="1" applyAlignment="1">
      <alignment/>
      <protection/>
    </xf>
    <xf numFmtId="0" fontId="50" fillId="0" borderId="0" xfId="57" applyFont="1" applyBorder="1" applyAlignment="1" applyProtection="1">
      <alignment horizontal="center"/>
      <protection locked="0"/>
    </xf>
    <xf numFmtId="0" fontId="1" fillId="0" borderId="0" xfId="62" applyAlignment="1">
      <alignment vertical="center"/>
      <protection/>
    </xf>
    <xf numFmtId="0" fontId="1" fillId="0" borderId="0" xfId="62" applyAlignment="1">
      <alignment horizontal="left"/>
      <protection/>
    </xf>
    <xf numFmtId="0" fontId="1" fillId="0" borderId="0" xfId="62">
      <alignment/>
      <protection/>
    </xf>
    <xf numFmtId="0" fontId="24" fillId="0" borderId="0" xfId="62" applyFont="1">
      <alignment/>
      <protection/>
    </xf>
    <xf numFmtId="168" fontId="24" fillId="0" borderId="0" xfId="44" applyNumberFormat="1" applyFont="1" applyFill="1" applyBorder="1" applyAlignment="1">
      <alignment horizontal="center"/>
    </xf>
    <xf numFmtId="168" fontId="6" fillId="0" borderId="0" xfId="44" applyNumberFormat="1" applyFont="1" applyFill="1" applyBorder="1" applyAlignment="1" applyProtection="1">
      <alignment horizontal="center"/>
      <protection locked="0"/>
    </xf>
    <xf numFmtId="0" fontId="1" fillId="0" borderId="0" xfId="62" applyBorder="1">
      <alignment/>
      <protection/>
    </xf>
    <xf numFmtId="168" fontId="49" fillId="0" borderId="0" xfId="45" applyNumberFormat="1" applyFont="1" applyBorder="1" applyAlignment="1" applyProtection="1">
      <alignment horizontal="left"/>
      <protection locked="0"/>
    </xf>
    <xf numFmtId="0" fontId="1" fillId="0" borderId="0" xfId="62" applyFill="1">
      <alignment/>
      <protection/>
    </xf>
    <xf numFmtId="0" fontId="1" fillId="27" borderId="0" xfId="62" applyFill="1" applyBorder="1">
      <alignment/>
      <protection/>
    </xf>
    <xf numFmtId="0" fontId="1" fillId="0" borderId="0" xfId="62" applyFill="1" applyBorder="1">
      <alignment/>
      <protection/>
    </xf>
    <xf numFmtId="0" fontId="1" fillId="27" borderId="0" xfId="62" applyFill="1">
      <alignment/>
      <protection/>
    </xf>
    <xf numFmtId="0" fontId="24" fillId="0" borderId="0" xfId="62" applyFont="1" applyFill="1" applyBorder="1">
      <alignment/>
      <protection/>
    </xf>
    <xf numFmtId="0" fontId="1" fillId="0" borderId="0" xfId="62" applyBorder="1" quotePrefix="1">
      <alignment/>
      <protection/>
    </xf>
    <xf numFmtId="0" fontId="1" fillId="0" borderId="41" xfId="62" applyBorder="1">
      <alignment/>
      <protection/>
    </xf>
    <xf numFmtId="0" fontId="24" fillId="0" borderId="0" xfId="62" applyFont="1" applyBorder="1" applyAlignment="1">
      <alignment horizontal="left"/>
      <protection/>
    </xf>
    <xf numFmtId="0" fontId="24" fillId="0" borderId="0" xfId="62" applyFont="1" applyBorder="1">
      <alignment/>
      <protection/>
    </xf>
    <xf numFmtId="0" fontId="26" fillId="0" borderId="0" xfId="62" applyFont="1" applyBorder="1">
      <alignment/>
      <protection/>
    </xf>
    <xf numFmtId="0" fontId="1" fillId="0" borderId="42" xfId="62" applyBorder="1">
      <alignment/>
      <protection/>
    </xf>
    <xf numFmtId="0" fontId="75" fillId="0" borderId="42" xfId="62" applyFont="1" applyBorder="1" applyAlignment="1">
      <alignment horizontal="center"/>
      <protection/>
    </xf>
    <xf numFmtId="0" fontId="1" fillId="0" borderId="0" xfId="62" applyFont="1" applyBorder="1">
      <alignment/>
      <protection/>
    </xf>
    <xf numFmtId="0" fontId="1" fillId="0" borderId="43" xfId="62" applyBorder="1">
      <alignment/>
      <protection/>
    </xf>
    <xf numFmtId="0" fontId="1" fillId="20" borderId="0" xfId="62" applyFill="1" applyBorder="1">
      <alignment/>
      <protection/>
    </xf>
    <xf numFmtId="0" fontId="76" fillId="20" borderId="0" xfId="62" applyFont="1" applyFill="1" applyBorder="1">
      <alignment/>
      <protection/>
    </xf>
    <xf numFmtId="0" fontId="1" fillId="20" borderId="42" xfId="62" applyFill="1" applyBorder="1">
      <alignment/>
      <protection/>
    </xf>
    <xf numFmtId="0" fontId="24" fillId="20" borderId="0" xfId="62" applyFont="1" applyFill="1" applyBorder="1" applyAlignment="1">
      <alignment horizontal="center"/>
      <protection/>
    </xf>
    <xf numFmtId="0" fontId="24" fillId="27" borderId="0" xfId="62" applyFont="1" applyFill="1">
      <alignment/>
      <protection/>
    </xf>
    <xf numFmtId="0" fontId="24" fillId="20" borderId="0" xfId="62" applyFont="1" applyFill="1" applyBorder="1">
      <alignment/>
      <protection/>
    </xf>
    <xf numFmtId="0" fontId="24" fillId="20" borderId="43" xfId="62" applyFont="1" applyFill="1" applyBorder="1">
      <alignment/>
      <protection/>
    </xf>
    <xf numFmtId="0" fontId="66" fillId="20" borderId="43" xfId="62" applyFont="1" applyFill="1" applyBorder="1">
      <alignment/>
      <protection/>
    </xf>
    <xf numFmtId="0" fontId="1" fillId="20" borderId="0" xfId="62" applyFill="1" applyBorder="1" quotePrefix="1">
      <alignment/>
      <protection/>
    </xf>
    <xf numFmtId="0" fontId="24" fillId="20" borderId="0" xfId="62" applyFont="1" applyFill="1" applyBorder="1" applyAlignment="1">
      <alignment horizontal="left" vertical="center" indent="1"/>
      <protection/>
    </xf>
    <xf numFmtId="0" fontId="7" fillId="20" borderId="0" xfId="62" applyFont="1" applyFill="1" applyBorder="1">
      <alignment/>
      <protection/>
    </xf>
    <xf numFmtId="0" fontId="8" fillId="20" borderId="0" xfId="62" applyFont="1" applyFill="1" applyBorder="1" quotePrefix="1">
      <alignment/>
      <protection/>
    </xf>
    <xf numFmtId="0" fontId="6" fillId="0" borderId="0" xfId="62" applyFont="1" applyFill="1" applyBorder="1">
      <alignment/>
      <protection/>
    </xf>
    <xf numFmtId="0" fontId="76" fillId="0" borderId="0" xfId="62" applyFont="1" applyBorder="1">
      <alignment/>
      <protection/>
    </xf>
    <xf numFmtId="0" fontId="1" fillId="0" borderId="44" xfId="62" applyBorder="1">
      <alignment/>
      <protection/>
    </xf>
    <xf numFmtId="0" fontId="1" fillId="0" borderId="45" xfId="62" applyBorder="1">
      <alignment/>
      <protection/>
    </xf>
    <xf numFmtId="0" fontId="1" fillId="0" borderId="46" xfId="62" applyBorder="1">
      <alignment/>
      <protection/>
    </xf>
    <xf numFmtId="0" fontId="1" fillId="0" borderId="47" xfId="62" applyBorder="1">
      <alignment/>
      <protection/>
    </xf>
    <xf numFmtId="0" fontId="1" fillId="0" borderId="48" xfId="62" applyBorder="1">
      <alignment/>
      <protection/>
    </xf>
    <xf numFmtId="0" fontId="1" fillId="0" borderId="49" xfId="62" applyBorder="1">
      <alignment/>
      <protection/>
    </xf>
    <xf numFmtId="0" fontId="1" fillId="0" borderId="50" xfId="62" applyBorder="1">
      <alignment/>
      <protection/>
    </xf>
    <xf numFmtId="0" fontId="3" fillId="0" borderId="0" xfId="62" applyFont="1">
      <alignment/>
      <protection/>
    </xf>
    <xf numFmtId="0" fontId="77" fillId="0" borderId="0" xfId="62" applyFont="1" applyFill="1">
      <alignment/>
      <protection/>
    </xf>
    <xf numFmtId="0" fontId="1" fillId="0" borderId="0" xfId="62" applyBorder="1" applyAlignment="1">
      <alignment horizontal="left"/>
      <protection/>
    </xf>
    <xf numFmtId="0" fontId="1" fillId="0" borderId="0" xfId="62" applyAlignment="1">
      <alignment horizontal="right"/>
      <protection/>
    </xf>
    <xf numFmtId="0" fontId="6" fillId="22" borderId="43" xfId="62" applyFont="1" applyFill="1" applyBorder="1" applyAlignment="1">
      <alignment shrinkToFit="1"/>
      <protection/>
    </xf>
    <xf numFmtId="0" fontId="1" fillId="0" borderId="0" xfId="62" applyBorder="1" applyAlignment="1">
      <alignment vertical="center"/>
      <protection/>
    </xf>
    <xf numFmtId="0" fontId="84" fillId="0" borderId="0" xfId="62" applyFont="1" applyBorder="1" applyAlignment="1">
      <alignment vertical="center"/>
      <protection/>
    </xf>
    <xf numFmtId="0" fontId="84" fillId="0" borderId="0" xfId="62" applyFont="1" applyAlignment="1">
      <alignment horizontal="left" vertical="center"/>
      <protection/>
    </xf>
    <xf numFmtId="0" fontId="84" fillId="0" borderId="0" xfId="62" applyFont="1" applyAlignment="1">
      <alignment vertical="center"/>
      <protection/>
    </xf>
    <xf numFmtId="0" fontId="84" fillId="0" borderId="0" xfId="62" applyFont="1" applyAlignment="1">
      <alignment horizontal="left" vertical="center" wrapText="1"/>
      <protection/>
    </xf>
    <xf numFmtId="0" fontId="8" fillId="0" borderId="0" xfId="62" applyFont="1" applyAlignment="1">
      <alignment vertical="top" wrapText="1"/>
      <protection/>
    </xf>
    <xf numFmtId="14" fontId="7" fillId="22" borderId="43" xfId="62" applyNumberFormat="1" applyFont="1" applyFill="1" applyBorder="1" applyAlignment="1" applyProtection="1">
      <alignment horizontal="center"/>
      <protection locked="0"/>
    </xf>
    <xf numFmtId="0" fontId="1" fillId="0" borderId="0" xfId="62" applyFont="1" applyBorder="1" applyAlignment="1">
      <alignment/>
      <protection/>
    </xf>
    <xf numFmtId="0" fontId="7" fillId="22" borderId="43" xfId="62" applyFont="1" applyFill="1" applyBorder="1" applyAlignment="1" applyProtection="1">
      <alignment horizontal="center"/>
      <protection locked="0"/>
    </xf>
    <xf numFmtId="0" fontId="7" fillId="0" borderId="0" xfId="62" applyFont="1" applyBorder="1" applyAlignment="1">
      <alignment/>
      <protection/>
    </xf>
    <xf numFmtId="0" fontId="7" fillId="22" borderId="43" xfId="62" applyFont="1" applyFill="1" applyBorder="1" applyAlignment="1" applyProtection="1">
      <alignment/>
      <protection locked="0"/>
    </xf>
    <xf numFmtId="0" fontId="7" fillId="0" borderId="0" xfId="62" applyFont="1">
      <alignment/>
      <protection/>
    </xf>
    <xf numFmtId="167" fontId="7" fillId="22" borderId="43" xfId="44" applyNumberFormat="1" applyFont="1" applyFill="1" applyBorder="1" applyAlignment="1" applyProtection="1">
      <alignment/>
      <protection locked="0"/>
    </xf>
    <xf numFmtId="0" fontId="85" fillId="22" borderId="43" xfId="62" applyFont="1" applyFill="1" applyBorder="1" applyAlignment="1" applyProtection="1">
      <alignment horizontal="center"/>
      <protection locked="0"/>
    </xf>
    <xf numFmtId="0" fontId="7" fillId="22" borderId="0" xfId="62" applyFont="1" applyFill="1" applyAlignment="1" applyProtection="1">
      <alignment horizontal="center"/>
      <protection locked="0"/>
    </xf>
    <xf numFmtId="0" fontId="85" fillId="22" borderId="0" xfId="62" applyFont="1" applyFill="1" applyAlignment="1" applyProtection="1">
      <alignment horizontal="center"/>
      <protection locked="0"/>
    </xf>
    <xf numFmtId="0" fontId="7" fillId="22" borderId="0" xfId="62" applyFont="1" applyFill="1" applyProtection="1">
      <alignment/>
      <protection locked="0"/>
    </xf>
    <xf numFmtId="167" fontId="7" fillId="22" borderId="0" xfId="44" applyNumberFormat="1" applyFont="1" applyFill="1" applyAlignment="1" applyProtection="1">
      <alignment/>
      <protection locked="0"/>
    </xf>
    <xf numFmtId="0" fontId="1" fillId="0" borderId="0" xfId="62" applyFill="1" applyBorder="1" applyProtection="1">
      <alignment/>
      <protection locked="0"/>
    </xf>
    <xf numFmtId="0" fontId="6" fillId="22" borderId="0" xfId="62" applyFont="1" applyFill="1" applyBorder="1" applyAlignment="1" applyProtection="1">
      <alignment horizontal="center"/>
      <protection locked="0"/>
    </xf>
    <xf numFmtId="0" fontId="1" fillId="22" borderId="0" xfId="62" applyFill="1" applyBorder="1" applyAlignment="1" applyProtection="1">
      <alignment horizontal="center"/>
      <protection locked="0"/>
    </xf>
    <xf numFmtId="0" fontId="8" fillId="0" borderId="0" xfId="62" applyFont="1" applyBorder="1" applyAlignment="1">
      <alignment horizontal="center" vertical="top"/>
      <protection/>
    </xf>
    <xf numFmtId="0" fontId="51" fillId="0" borderId="51" xfId="62" applyFont="1" applyBorder="1" applyAlignment="1">
      <alignment horizontal="left"/>
      <protection/>
    </xf>
    <xf numFmtId="0" fontId="51" fillId="0" borderId="51" xfId="62" applyFont="1" applyBorder="1" applyAlignment="1">
      <alignment/>
      <protection/>
    </xf>
    <xf numFmtId="49" fontId="51" fillId="0" borderId="51" xfId="62" applyNumberFormat="1" applyFont="1" applyBorder="1" applyAlignment="1">
      <alignment horizontal="center" wrapText="1"/>
      <protection/>
    </xf>
    <xf numFmtId="0" fontId="26" fillId="0" borderId="0" xfId="62" applyFont="1" applyAlignment="1">
      <alignment wrapText="1"/>
      <protection/>
    </xf>
    <xf numFmtId="0" fontId="3" fillId="0" borderId="52" xfId="62" applyFont="1" applyBorder="1" applyAlignment="1">
      <alignment horizontal="left"/>
      <protection/>
    </xf>
    <xf numFmtId="0" fontId="3" fillId="0" borderId="52" xfId="62" applyFont="1" applyBorder="1" applyAlignment="1">
      <alignment/>
      <protection/>
    </xf>
    <xf numFmtId="49" fontId="51" fillId="0" borderId="52" xfId="62" applyNumberFormat="1" applyFont="1" applyBorder="1" applyAlignment="1">
      <alignment horizontal="center" wrapText="1"/>
      <protection/>
    </xf>
    <xf numFmtId="0" fontId="3" fillId="0" borderId="53" xfId="62" applyFont="1" applyBorder="1" applyAlignment="1">
      <alignment horizontal="left"/>
      <protection/>
    </xf>
    <xf numFmtId="0" fontId="3" fillId="0" borderId="54" xfId="62" applyFont="1" applyBorder="1" applyAlignment="1">
      <alignment/>
      <protection/>
    </xf>
    <xf numFmtId="49" fontId="51" fillId="0" borderId="53" xfId="62" applyNumberFormat="1" applyFont="1" applyBorder="1" applyAlignment="1">
      <alignment horizontal="center" wrapText="1"/>
      <protection/>
    </xf>
    <xf numFmtId="168" fontId="24" fillId="0" borderId="0" xfId="62" applyNumberFormat="1" applyFont="1">
      <alignment/>
      <protection/>
    </xf>
    <xf numFmtId="0" fontId="3" fillId="0" borderId="54" xfId="62" applyFont="1" applyBorder="1" applyAlignment="1">
      <alignment horizontal="left" vertical="top"/>
      <protection/>
    </xf>
    <xf numFmtId="0" fontId="3" fillId="0" borderId="54" xfId="62" applyFont="1" applyBorder="1" applyAlignment="1">
      <alignment vertical="top" wrapText="1"/>
      <protection/>
    </xf>
    <xf numFmtId="49" fontId="51" fillId="0" borderId="54" xfId="62" applyNumberFormat="1" applyFont="1" applyBorder="1" applyAlignment="1">
      <alignment horizontal="center"/>
      <protection/>
    </xf>
    <xf numFmtId="168" fontId="24" fillId="0" borderId="0" xfId="46" applyNumberFormat="1" applyFont="1" applyAlignment="1">
      <alignment/>
    </xf>
    <xf numFmtId="0" fontId="3" fillId="0" borderId="53" xfId="62" applyFont="1" applyBorder="1" applyAlignment="1">
      <alignment horizontal="left" vertical="top"/>
      <protection/>
    </xf>
    <xf numFmtId="0" fontId="3" fillId="0" borderId="53" xfId="62" applyFont="1" applyBorder="1" applyAlignment="1">
      <alignment vertical="top" wrapText="1"/>
      <protection/>
    </xf>
    <xf numFmtId="49" fontId="51" fillId="0" borderId="53" xfId="62" applyNumberFormat="1" applyFont="1" applyBorder="1" applyAlignment="1">
      <alignment horizontal="center"/>
      <protection/>
    </xf>
    <xf numFmtId="168" fontId="1" fillId="0" borderId="0" xfId="46" applyNumberFormat="1" applyFont="1" applyAlignment="1">
      <alignment/>
    </xf>
    <xf numFmtId="0" fontId="1" fillId="0" borderId="0" xfId="62" applyFont="1">
      <alignment/>
      <protection/>
    </xf>
    <xf numFmtId="168" fontId="1" fillId="0" borderId="0" xfId="46" applyNumberFormat="1" applyAlignment="1">
      <alignment/>
    </xf>
    <xf numFmtId="0" fontId="3" fillId="0" borderId="53" xfId="62" applyFont="1" applyBorder="1" applyAlignment="1">
      <alignment horizontal="left" vertical="top" wrapText="1"/>
      <protection/>
    </xf>
    <xf numFmtId="0" fontId="3" fillId="0" borderId="55" xfId="62" applyFont="1" applyBorder="1" applyAlignment="1">
      <alignment horizontal="left" vertical="top"/>
      <protection/>
    </xf>
    <xf numFmtId="49" fontId="51" fillId="0" borderId="55" xfId="62" applyNumberFormat="1" applyFont="1" applyBorder="1" applyAlignment="1">
      <alignment horizontal="center"/>
      <protection/>
    </xf>
    <xf numFmtId="0" fontId="3" fillId="0" borderId="55" xfId="62" applyFont="1" applyBorder="1" applyAlignment="1">
      <alignment vertical="top" wrapText="1"/>
      <protection/>
    </xf>
    <xf numFmtId="0" fontId="3" fillId="0" borderId="56" xfId="62" applyFont="1" applyBorder="1" applyAlignment="1">
      <alignment horizontal="left" vertical="top"/>
      <protection/>
    </xf>
    <xf numFmtId="0" fontId="3" fillId="0" borderId="56" xfId="62" applyFont="1" applyBorder="1" applyAlignment="1">
      <alignment vertical="top" wrapText="1"/>
      <protection/>
    </xf>
    <xf numFmtId="49" fontId="51" fillId="0" borderId="56" xfId="62" applyNumberFormat="1" applyFont="1" applyBorder="1" applyAlignment="1">
      <alignment horizontal="center"/>
      <protection/>
    </xf>
    <xf numFmtId="0" fontId="3" fillId="20" borderId="57" xfId="62" applyFont="1" applyFill="1" applyBorder="1" applyAlignment="1">
      <alignment horizontal="left" vertical="top"/>
      <protection/>
    </xf>
    <xf numFmtId="0" fontId="3" fillId="20" borderId="57" xfId="62" applyFont="1" applyFill="1" applyBorder="1" applyAlignment="1">
      <alignment vertical="top" wrapText="1"/>
      <protection/>
    </xf>
    <xf numFmtId="49" fontId="51" fillId="20" borderId="57" xfId="62" applyNumberFormat="1" applyFont="1" applyFill="1" applyBorder="1" applyAlignment="1">
      <alignment horizontal="center"/>
      <protection/>
    </xf>
    <xf numFmtId="0" fontId="1" fillId="0" borderId="0" xfId="62" applyAlignment="1">
      <alignment horizontal="left" vertical="top"/>
      <protection/>
    </xf>
    <xf numFmtId="0" fontId="8" fillId="0" borderId="0" xfId="62" applyFont="1" applyAlignment="1">
      <alignment vertical="top" wrapText="1"/>
      <protection/>
    </xf>
    <xf numFmtId="49" fontId="1" fillId="0" borderId="0" xfId="62" applyNumberFormat="1" applyAlignment="1">
      <alignment horizontal="center"/>
      <protection/>
    </xf>
    <xf numFmtId="0" fontId="8" fillId="0" borderId="0" xfId="62" applyFont="1" applyAlignment="1">
      <alignment vertical="top"/>
      <protection/>
    </xf>
    <xf numFmtId="0" fontId="1" fillId="0" borderId="0" xfId="62" applyFont="1" applyAlignment="1" quotePrefix="1">
      <alignment horizontal="center" wrapText="1"/>
      <protection/>
    </xf>
    <xf numFmtId="0" fontId="1" fillId="0" borderId="0" xfId="62" applyFont="1" applyAlignment="1">
      <alignment wrapText="1"/>
      <protection/>
    </xf>
    <xf numFmtId="37" fontId="50" fillId="28" borderId="0" xfId="62" applyNumberFormat="1" applyFont="1" applyFill="1" applyAlignment="1" applyProtection="1">
      <alignment horizontal="right"/>
      <protection locked="0"/>
    </xf>
    <xf numFmtId="39" fontId="50" fillId="8" borderId="0" xfId="62" applyNumberFormat="1" applyFont="1" applyFill="1" applyAlignment="1" applyProtection="1">
      <alignment horizontal="center"/>
      <protection locked="0"/>
    </xf>
    <xf numFmtId="39" fontId="50" fillId="8" borderId="0" xfId="62" applyNumberFormat="1" applyFont="1" applyFill="1" applyAlignment="1" applyProtection="1" quotePrefix="1">
      <alignment horizontal="center"/>
      <protection locked="0"/>
    </xf>
    <xf numFmtId="0" fontId="92" fillId="29" borderId="0" xfId="62" applyFont="1" applyFill="1">
      <alignment/>
      <protection/>
    </xf>
    <xf numFmtId="0" fontId="1" fillId="29" borderId="0" xfId="62" applyFill="1">
      <alignment/>
      <protection/>
    </xf>
    <xf numFmtId="0" fontId="24" fillId="18" borderId="0" xfId="62" applyFont="1" applyFill="1">
      <alignment/>
      <protection/>
    </xf>
    <xf numFmtId="0" fontId="1" fillId="18" borderId="0" xfId="62" applyFill="1">
      <alignment/>
      <protection/>
    </xf>
    <xf numFmtId="0" fontId="24" fillId="18" borderId="0" xfId="62" applyFont="1" applyFill="1" applyAlignment="1" quotePrefix="1">
      <alignment horizontal="left"/>
      <protection/>
    </xf>
    <xf numFmtId="0" fontId="24" fillId="20" borderId="0" xfId="62" applyFont="1" applyFill="1">
      <alignment/>
      <protection/>
    </xf>
    <xf numFmtId="0" fontId="1" fillId="20" borderId="0" xfId="62" applyFill="1">
      <alignment/>
      <protection/>
    </xf>
    <xf numFmtId="39" fontId="24" fillId="10" borderId="0" xfId="62" applyNumberFormat="1" applyFont="1" applyFill="1" applyAlignment="1" quotePrefix="1">
      <alignment/>
      <protection/>
    </xf>
    <xf numFmtId="0" fontId="24" fillId="10" borderId="0" xfId="62" applyFont="1" applyFill="1">
      <alignment/>
      <protection/>
    </xf>
    <xf numFmtId="0" fontId="1" fillId="10" borderId="0" xfId="62" applyFill="1">
      <alignment/>
      <protection/>
    </xf>
    <xf numFmtId="39" fontId="24" fillId="10" borderId="0" xfId="62" applyNumberFormat="1" applyFont="1" applyFill="1" applyAlignment="1">
      <alignment/>
      <protection/>
    </xf>
    <xf numFmtId="0" fontId="1" fillId="10" borderId="0" xfId="62" applyFont="1" applyFill="1">
      <alignment/>
      <protection/>
    </xf>
    <xf numFmtId="0" fontId="24" fillId="10" borderId="0" xfId="62" applyFont="1" applyFill="1" applyAlignment="1" quotePrefix="1">
      <alignment horizontal="left"/>
      <protection/>
    </xf>
    <xf numFmtId="39" fontId="24" fillId="19" borderId="0" xfId="62" applyNumberFormat="1" applyFont="1" applyFill="1" applyAlignment="1">
      <alignment/>
      <protection/>
    </xf>
    <xf numFmtId="0" fontId="24" fillId="19" borderId="0" xfId="62" applyFont="1" applyFill="1">
      <alignment/>
      <protection/>
    </xf>
    <xf numFmtId="0" fontId="1" fillId="19" borderId="0" xfId="62" applyFill="1">
      <alignment/>
      <protection/>
    </xf>
    <xf numFmtId="0" fontId="24" fillId="19" borderId="0" xfId="62" applyFont="1" applyFill="1" applyAlignment="1" quotePrefix="1">
      <alignment horizontal="left"/>
      <protection/>
    </xf>
    <xf numFmtId="0" fontId="66" fillId="29" borderId="0" xfId="62" applyFont="1" applyFill="1">
      <alignment/>
      <protection/>
    </xf>
    <xf numFmtId="0" fontId="1" fillId="29" borderId="0" xfId="62" applyFill="1" applyAlignment="1">
      <alignment horizontal="left"/>
      <protection/>
    </xf>
    <xf numFmtId="0" fontId="1" fillId="29" borderId="0" xfId="62" applyFill="1" applyAlignment="1" quotePrefix="1">
      <alignment horizontal="left"/>
      <protection/>
    </xf>
    <xf numFmtId="0" fontId="93" fillId="0" borderId="0" xfId="62" applyFont="1">
      <alignment/>
      <protection/>
    </xf>
    <xf numFmtId="164" fontId="94" fillId="24" borderId="10" xfId="0" applyNumberFormat="1" applyFont="1" applyFill="1" applyBorder="1" applyAlignment="1">
      <alignment horizontal="center" vertical="center" shrinkToFit="1"/>
    </xf>
    <xf numFmtId="0" fontId="1" fillId="0" borderId="0" xfId="63" applyAlignment="1">
      <alignment/>
      <protection/>
    </xf>
    <xf numFmtId="0" fontId="24" fillId="0" borderId="42" xfId="63" applyFont="1" applyBorder="1" applyAlignment="1" applyProtection="1">
      <alignment horizontal="center"/>
      <protection locked="0"/>
    </xf>
    <xf numFmtId="0" fontId="24" fillId="0" borderId="42" xfId="63" applyFont="1" applyFill="1" applyBorder="1" applyAlignment="1">
      <alignment horizontal="center"/>
      <protection/>
    </xf>
    <xf numFmtId="0" fontId="49" fillId="0" borderId="0" xfId="63" applyFont="1" applyProtection="1">
      <alignment/>
      <protection locked="0"/>
    </xf>
    <xf numFmtId="0" fontId="54" fillId="0" borderId="0" xfId="63" applyFont="1" applyAlignment="1" applyProtection="1">
      <alignment vertical="center"/>
      <protection locked="0"/>
    </xf>
    <xf numFmtId="170" fontId="54" fillId="0" borderId="0" xfId="63" applyNumberFormat="1" applyFont="1" applyAlignment="1" applyProtection="1">
      <alignment vertical="center"/>
      <protection locked="0"/>
    </xf>
    <xf numFmtId="1" fontId="54" fillId="0" borderId="0" xfId="63" applyNumberFormat="1" applyFont="1" applyAlignment="1" applyProtection="1">
      <alignment vertical="center"/>
      <protection locked="0"/>
    </xf>
    <xf numFmtId="0" fontId="1" fillId="0" borderId="0" xfId="63" applyProtection="1">
      <alignment/>
      <protection locked="0"/>
    </xf>
    <xf numFmtId="0" fontId="54" fillId="0" borderId="0" xfId="63" applyFont="1" applyProtection="1">
      <alignment/>
      <protection locked="0"/>
    </xf>
    <xf numFmtId="0" fontId="24" fillId="0" borderId="0" xfId="63" applyFont="1" applyAlignment="1" applyProtection="1">
      <alignment horizontal="center"/>
      <protection locked="0"/>
    </xf>
    <xf numFmtId="0" fontId="1" fillId="0" borderId="0" xfId="63" applyBorder="1" applyAlignment="1" applyProtection="1">
      <alignment horizontal="center"/>
      <protection locked="0"/>
    </xf>
    <xf numFmtId="0" fontId="24" fillId="0" borderId="0" xfId="63" applyFont="1" applyBorder="1" applyAlignment="1" applyProtection="1">
      <alignment horizontal="center"/>
      <protection locked="0"/>
    </xf>
    <xf numFmtId="0" fontId="1" fillId="0" borderId="0" xfId="63">
      <alignment/>
      <protection/>
    </xf>
    <xf numFmtId="0" fontId="54" fillId="0" borderId="0" xfId="63" applyFont="1" applyAlignment="1" applyProtection="1">
      <alignment/>
      <protection locked="0"/>
    </xf>
    <xf numFmtId="0" fontId="1" fillId="0" borderId="0" xfId="63" applyBorder="1" applyAlignment="1">
      <alignment/>
      <protection/>
    </xf>
    <xf numFmtId="0" fontId="26" fillId="0" borderId="0" xfId="63" applyFont="1" applyProtection="1">
      <alignment/>
      <protection locked="0"/>
    </xf>
    <xf numFmtId="0" fontId="1" fillId="0" borderId="0" xfId="63" applyFont="1" applyProtection="1">
      <alignment/>
      <protection locked="0"/>
    </xf>
    <xf numFmtId="168" fontId="52" fillId="0" borderId="0" xfId="45" applyNumberFormat="1" applyFont="1" applyBorder="1" applyAlignment="1" applyProtection="1">
      <alignment horizontal="center"/>
      <protection hidden="1"/>
    </xf>
    <xf numFmtId="0" fontId="57" fillId="0" borderId="0" xfId="63" applyFont="1" applyProtection="1">
      <alignment/>
      <protection locked="0"/>
    </xf>
    <xf numFmtId="0" fontId="24" fillId="0" borderId="0" xfId="63" applyFont="1" applyProtection="1">
      <alignment/>
      <protection locked="0"/>
    </xf>
    <xf numFmtId="0" fontId="8" fillId="0" borderId="0" xfId="63" applyFont="1" applyProtection="1">
      <alignment/>
      <protection locked="0"/>
    </xf>
    <xf numFmtId="0" fontId="1" fillId="0" borderId="0" xfId="63" applyAlignment="1" applyProtection="1">
      <alignment vertical="center"/>
      <protection locked="0"/>
    </xf>
    <xf numFmtId="0" fontId="59" fillId="0" borderId="0" xfId="63" applyFont="1" applyFill="1" applyBorder="1" applyAlignment="1" applyProtection="1">
      <alignment/>
      <protection locked="0"/>
    </xf>
    <xf numFmtId="0" fontId="1" fillId="0" borderId="0" xfId="63" applyBorder="1" applyProtection="1">
      <alignment/>
      <protection locked="0"/>
    </xf>
    <xf numFmtId="168" fontId="60" fillId="0" borderId="0" xfId="45" applyNumberFormat="1" applyFont="1" applyBorder="1" applyAlignment="1" applyProtection="1">
      <alignment horizontal="center"/>
      <protection locked="0"/>
    </xf>
    <xf numFmtId="0" fontId="6" fillId="0" borderId="0" xfId="63" applyFont="1" applyProtection="1">
      <alignment/>
      <protection locked="0"/>
    </xf>
    <xf numFmtId="168" fontId="46" fillId="0" borderId="0" xfId="45" applyNumberFormat="1" applyFont="1" applyBorder="1" applyAlignment="1" applyProtection="1">
      <alignment/>
      <protection hidden="1"/>
    </xf>
    <xf numFmtId="0" fontId="6" fillId="0" borderId="0" xfId="63" applyFont="1" applyBorder="1" applyAlignment="1" applyProtection="1">
      <alignment/>
      <protection locked="0"/>
    </xf>
    <xf numFmtId="0" fontId="1" fillId="0" borderId="0" xfId="63" applyBorder="1" applyAlignment="1" applyProtection="1">
      <alignment/>
      <protection locked="0"/>
    </xf>
    <xf numFmtId="0" fontId="54" fillId="0" borderId="0" xfId="63" applyFont="1" applyBorder="1" applyAlignment="1" applyProtection="1">
      <alignment/>
      <protection locked="0"/>
    </xf>
    <xf numFmtId="0" fontId="26" fillId="0" borderId="0" xfId="63" applyFont="1" applyBorder="1" applyAlignment="1" applyProtection="1">
      <alignment/>
      <protection locked="0"/>
    </xf>
    <xf numFmtId="0" fontId="8" fillId="0" borderId="0" xfId="63" applyFont="1" applyBorder="1" applyProtection="1">
      <alignment/>
      <protection locked="0"/>
    </xf>
    <xf numFmtId="168" fontId="24" fillId="0" borderId="0" xfId="63" applyNumberFormat="1" applyFont="1" applyBorder="1" applyAlignment="1" applyProtection="1">
      <alignment horizontal="center"/>
      <protection locked="0"/>
    </xf>
    <xf numFmtId="0" fontId="61" fillId="0" borderId="0" xfId="57" applyFont="1" applyBorder="1" applyAlignment="1" applyProtection="1">
      <alignment horizontal="center"/>
      <protection locked="0"/>
    </xf>
    <xf numFmtId="0" fontId="62" fillId="0" borderId="0" xfId="63" applyFont="1" applyProtection="1">
      <alignment/>
      <protection locked="0"/>
    </xf>
    <xf numFmtId="0" fontId="63" fillId="0" borderId="0" xfId="63" applyFont="1" applyProtection="1">
      <alignment/>
      <protection locked="0"/>
    </xf>
    <xf numFmtId="0" fontId="3" fillId="0" borderId="0" xfId="63" applyFont="1" applyProtection="1">
      <alignment/>
      <protection locked="0"/>
    </xf>
    <xf numFmtId="0" fontId="61" fillId="0" borderId="0" xfId="57" applyFont="1" applyBorder="1" applyAlignment="1" applyProtection="1">
      <alignment/>
      <protection locked="0"/>
    </xf>
    <xf numFmtId="1" fontId="61" fillId="0" borderId="0" xfId="57" applyNumberFormat="1" applyFont="1" applyBorder="1" applyAlignment="1" applyProtection="1">
      <alignment/>
      <protection locked="0"/>
    </xf>
    <xf numFmtId="0" fontId="1" fillId="0" borderId="0" xfId="63" applyFont="1" applyAlignment="1" applyProtection="1">
      <alignment/>
      <protection locked="0"/>
    </xf>
    <xf numFmtId="0" fontId="24" fillId="0" borderId="0" xfId="63" applyFont="1" applyAlignment="1" applyProtection="1">
      <alignment vertical="center"/>
      <protection locked="0"/>
    </xf>
    <xf numFmtId="0" fontId="24" fillId="0" borderId="0" xfId="63" applyFont="1" applyBorder="1" applyProtection="1">
      <alignment/>
      <protection locked="0"/>
    </xf>
    <xf numFmtId="0" fontId="1" fillId="0" borderId="0" xfId="63" applyFont="1" applyBorder="1" applyProtection="1">
      <alignment/>
      <protection locked="0"/>
    </xf>
    <xf numFmtId="0" fontId="24" fillId="0" borderId="0" xfId="63" applyFont="1" applyBorder="1" applyAlignment="1" applyProtection="1">
      <alignment vertical="center"/>
      <protection locked="0"/>
    </xf>
    <xf numFmtId="0" fontId="53" fillId="0" borderId="0" xfId="63" applyFont="1" applyProtection="1">
      <alignment/>
      <protection locked="0"/>
    </xf>
    <xf numFmtId="49" fontId="1" fillId="0" borderId="0" xfId="63" applyNumberFormat="1" applyBorder="1" applyAlignment="1" applyProtection="1">
      <alignment horizontal="left"/>
      <protection locked="0"/>
    </xf>
    <xf numFmtId="0" fontId="24" fillId="0" borderId="0" xfId="63" applyFont="1">
      <alignment/>
      <protection/>
    </xf>
    <xf numFmtId="168" fontId="49" fillId="0" borderId="0" xfId="45" applyNumberFormat="1" applyFont="1" applyBorder="1" applyAlignment="1" applyProtection="1">
      <alignment/>
      <protection locked="0"/>
    </xf>
    <xf numFmtId="0" fontId="49" fillId="0" borderId="0" xfId="63" applyFont="1" applyBorder="1" applyAlignment="1" applyProtection="1">
      <alignment/>
      <protection locked="0"/>
    </xf>
    <xf numFmtId="168" fontId="52" fillId="0" borderId="0" xfId="45" applyNumberFormat="1" applyFont="1" applyBorder="1" applyAlignment="1" applyProtection="1">
      <alignment/>
      <protection hidden="1"/>
    </xf>
    <xf numFmtId="168" fontId="49" fillId="0" borderId="0" xfId="45" applyNumberFormat="1" applyFont="1" applyBorder="1" applyAlignment="1" applyProtection="1">
      <alignment horizontal="center"/>
      <protection locked="0"/>
    </xf>
    <xf numFmtId="168" fontId="24" fillId="0" borderId="19" xfId="45" applyNumberFormat="1" applyFont="1" applyBorder="1" applyAlignment="1" applyProtection="1">
      <alignment horizontal="center"/>
      <protection locked="0"/>
    </xf>
    <xf numFmtId="0" fontId="1" fillId="0" borderId="19" xfId="63" applyBorder="1" applyAlignment="1">
      <alignment horizontal="center"/>
      <protection/>
    </xf>
    <xf numFmtId="0" fontId="1" fillId="0" borderId="42" xfId="63" applyFont="1" applyBorder="1">
      <alignment/>
      <protection/>
    </xf>
    <xf numFmtId="0" fontId="70" fillId="0" borderId="58" xfId="63" applyFont="1" applyBorder="1" applyAlignment="1" applyProtection="1">
      <alignment vertical="center"/>
      <protection locked="0"/>
    </xf>
    <xf numFmtId="0" fontId="24" fillId="0" borderId="42" xfId="63" applyFont="1" applyBorder="1" applyAlignment="1">
      <alignment horizontal="center" vertical="center"/>
      <protection/>
    </xf>
    <xf numFmtId="0" fontId="70" fillId="0" borderId="42" xfId="63" applyFont="1" applyBorder="1" applyAlignment="1" applyProtection="1">
      <alignment vertical="center"/>
      <protection locked="0"/>
    </xf>
    <xf numFmtId="168" fontId="24" fillId="0" borderId="0" xfId="45" applyNumberFormat="1" applyFont="1" applyBorder="1" applyAlignment="1" applyProtection="1">
      <alignment horizontal="center" shrinkToFit="1"/>
      <protection locked="0"/>
    </xf>
    <xf numFmtId="0" fontId="46" fillId="0" borderId="42" xfId="63" applyFont="1" applyBorder="1" applyAlignment="1" applyProtection="1">
      <alignment horizontal="center"/>
      <protection locked="0"/>
    </xf>
    <xf numFmtId="0" fontId="46" fillId="0" borderId="19" xfId="63" applyFont="1" applyBorder="1" applyAlignment="1" applyProtection="1">
      <alignment horizontal="center"/>
      <protection locked="0"/>
    </xf>
    <xf numFmtId="0" fontId="46" fillId="0" borderId="42" xfId="63" applyFont="1" applyBorder="1" applyAlignment="1" applyProtection="1">
      <alignment horizontal="center" vertical="center"/>
      <protection locked="0"/>
    </xf>
    <xf numFmtId="0" fontId="72" fillId="0" borderId="0" xfId="57" applyFont="1" applyBorder="1" applyAlignment="1" applyProtection="1">
      <alignment horizontal="center"/>
      <protection locked="0"/>
    </xf>
    <xf numFmtId="0" fontId="26" fillId="0" borderId="0" xfId="63" applyFont="1" applyFill="1" applyBorder="1" applyAlignment="1">
      <alignment horizontal="center" shrinkToFit="1"/>
      <protection/>
    </xf>
    <xf numFmtId="0" fontId="53" fillId="0" borderId="0" xfId="63" applyFont="1" applyAlignment="1" applyProtection="1">
      <alignment/>
      <protection locked="0"/>
    </xf>
    <xf numFmtId="0" fontId="24" fillId="0" borderId="42" xfId="63" applyFont="1" applyFill="1" applyBorder="1" applyAlignment="1" quotePrefix="1">
      <alignment horizontal="center"/>
      <protection/>
    </xf>
    <xf numFmtId="0" fontId="1" fillId="0" borderId="0" xfId="63" applyBorder="1" applyAlignment="1">
      <alignment horizontal="center"/>
      <protection/>
    </xf>
    <xf numFmtId="0" fontId="24" fillId="0" borderId="59" xfId="63" applyFont="1" applyBorder="1" applyAlignment="1" applyProtection="1">
      <alignment horizontal="center"/>
      <protection locked="0"/>
    </xf>
    <xf numFmtId="0" fontId="24" fillId="0" borderId="19" xfId="63" applyFont="1" applyBorder="1" applyAlignment="1" applyProtection="1">
      <alignment horizontal="center"/>
      <protection locked="0"/>
    </xf>
    <xf numFmtId="0" fontId="1" fillId="0" borderId="19" xfId="63" applyFont="1" applyBorder="1" applyAlignment="1">
      <alignment horizontal="center"/>
      <protection/>
    </xf>
    <xf numFmtId="168" fontId="24" fillId="0" borderId="0" xfId="45" applyNumberFormat="1" applyFont="1" applyBorder="1" applyAlignment="1" applyProtection="1">
      <alignment horizontal="center"/>
      <protection locked="0"/>
    </xf>
    <xf numFmtId="0" fontId="1" fillId="0" borderId="0" xfId="63" applyAlignment="1">
      <alignment horizontal="center"/>
      <protection/>
    </xf>
    <xf numFmtId="169" fontId="50" fillId="0" borderId="0" xfId="57" applyNumberFormat="1" applyFont="1" applyBorder="1" applyAlignment="1" applyProtection="1">
      <alignment horizontal="center"/>
      <protection locked="0"/>
    </xf>
    <xf numFmtId="169" fontId="73" fillId="0" borderId="0" xfId="63" applyNumberFormat="1" applyFont="1" applyBorder="1" applyAlignment="1" applyProtection="1">
      <alignment horizontal="center"/>
      <protection locked="0"/>
    </xf>
    <xf numFmtId="168" fontId="73" fillId="0" borderId="0" xfId="45" applyNumberFormat="1" applyFont="1" applyBorder="1" applyAlignment="1" applyProtection="1">
      <alignment horizontal="center"/>
      <protection locked="0"/>
    </xf>
    <xf numFmtId="0" fontId="54" fillId="0" borderId="0" xfId="63" applyFont="1" applyBorder="1" applyAlignment="1" applyProtection="1">
      <alignment horizontal="center" vertical="center"/>
      <protection locked="0"/>
    </xf>
    <xf numFmtId="0" fontId="54" fillId="0" borderId="0" xfId="63" applyFont="1" applyAlignment="1" applyProtection="1">
      <alignment horizontal="center" vertical="center"/>
      <protection locked="0"/>
    </xf>
    <xf numFmtId="0" fontId="24" fillId="0" borderId="0" xfId="57" applyFont="1" applyBorder="1" applyAlignment="1">
      <alignment horizontal="center" vertical="center"/>
    </xf>
    <xf numFmtId="0" fontId="1" fillId="0" borderId="0" xfId="63" applyBorder="1">
      <alignment/>
      <protection/>
    </xf>
    <xf numFmtId="0" fontId="1" fillId="0" borderId="0" xfId="63" applyAlignment="1">
      <alignment horizontal="center" vertical="center"/>
      <protection/>
    </xf>
    <xf numFmtId="0" fontId="1" fillId="0" borderId="48" xfId="63" applyBorder="1" applyAlignment="1">
      <alignment horizontal="center" vertical="center"/>
      <protection/>
    </xf>
    <xf numFmtId="0" fontId="24" fillId="0" borderId="0" xfId="63" applyFont="1" applyBorder="1" applyAlignment="1">
      <alignment horizontal="center"/>
      <protection/>
    </xf>
    <xf numFmtId="0" fontId="54" fillId="0" borderId="0" xfId="63" applyNumberFormat="1" applyFont="1" applyAlignment="1" applyProtection="1">
      <alignment/>
      <protection locked="0"/>
    </xf>
    <xf numFmtId="0" fontId="96" fillId="24" borderId="10" xfId="0" applyFont="1" applyFill="1" applyBorder="1" applyAlignment="1">
      <alignment horizontal="center" vertical="center" wrapText="1"/>
    </xf>
    <xf numFmtId="0" fontId="96" fillId="24" borderId="34" xfId="0" applyFont="1" applyFill="1" applyBorder="1" applyAlignment="1">
      <alignment horizontal="center" vertical="center" wrapText="1"/>
    </xf>
    <xf numFmtId="164" fontId="94" fillId="24" borderId="60" xfId="0" applyNumberFormat="1" applyFont="1" applyFill="1" applyBorder="1" applyAlignment="1">
      <alignment horizontal="center" vertical="center" wrapText="1"/>
    </xf>
    <xf numFmtId="164" fontId="10" fillId="24" borderId="60" xfId="0" applyNumberFormat="1" applyFont="1" applyFill="1" applyBorder="1" applyAlignment="1">
      <alignment horizontal="center" vertical="center" wrapText="1"/>
    </xf>
    <xf numFmtId="0" fontId="96" fillId="24" borderId="61" xfId="0" applyFont="1" applyFill="1" applyBorder="1" applyAlignment="1">
      <alignment horizontal="center" vertical="center" wrapText="1"/>
    </xf>
    <xf numFmtId="9" fontId="6" fillId="22" borderId="10" xfId="67" applyFont="1" applyFill="1" applyBorder="1" applyAlignment="1">
      <alignment horizontal="center" vertical="center" wrapText="1"/>
    </xf>
    <xf numFmtId="168" fontId="0" fillId="0" borderId="0" xfId="0" applyNumberFormat="1" applyAlignment="1">
      <alignment vertical="top" wrapText="1"/>
    </xf>
    <xf numFmtId="164" fontId="2" fillId="24" borderId="32" xfId="0" applyNumberFormat="1" applyFont="1" applyFill="1" applyBorder="1" applyAlignment="1">
      <alignment horizontal="center" vertical="center" wrapText="1"/>
    </xf>
    <xf numFmtId="0" fontId="3" fillId="24" borderId="62" xfId="61" applyFont="1" applyFill="1" applyBorder="1" applyAlignment="1" applyProtection="1">
      <alignment horizontal="center" wrapText="1"/>
      <protection/>
    </xf>
    <xf numFmtId="0" fontId="51" fillId="24" borderId="62" xfId="61" applyFont="1" applyFill="1" applyBorder="1" applyAlignment="1" applyProtection="1">
      <alignment horizontal="center" wrapText="1" shrinkToFit="1"/>
      <protection/>
    </xf>
    <xf numFmtId="1" fontId="51" fillId="0" borderId="63" xfId="61" applyNumberFormat="1" applyFont="1" applyFill="1" applyBorder="1" applyAlignment="1" applyProtection="1">
      <alignment horizontal="center" wrapText="1"/>
      <protection/>
    </xf>
    <xf numFmtId="3" fontId="51" fillId="0" borderId="51" xfId="61" applyNumberFormat="1" applyFont="1" applyFill="1" applyBorder="1" applyAlignment="1" applyProtection="1">
      <alignment horizontal="center" wrapText="1"/>
      <protection/>
    </xf>
    <xf numFmtId="1" fontId="51" fillId="0" borderId="51" xfId="61" applyNumberFormat="1" applyFont="1" applyFill="1" applyBorder="1" applyAlignment="1" applyProtection="1">
      <alignment horizontal="center" wrapText="1"/>
      <protection/>
    </xf>
    <xf numFmtId="0" fontId="3" fillId="24" borderId="0" xfId="61" applyFont="1" applyFill="1" applyBorder="1" applyAlignment="1" applyProtection="1">
      <alignment horizontal="center" wrapText="1"/>
      <protection/>
    </xf>
    <xf numFmtId="0" fontId="3" fillId="24" borderId="64" xfId="61" applyNumberFormat="1" applyFont="1" applyFill="1" applyBorder="1" applyAlignment="1" applyProtection="1" quotePrefix="1">
      <alignment horizontal="center"/>
      <protection/>
    </xf>
    <xf numFmtId="0" fontId="3" fillId="24" borderId="43" xfId="61" applyFont="1" applyFill="1" applyBorder="1" applyAlignment="1" applyProtection="1">
      <alignment/>
      <protection/>
    </xf>
    <xf numFmtId="1" fontId="3" fillId="24" borderId="54" xfId="47" applyNumberFormat="1" applyFont="1" applyFill="1" applyBorder="1" applyAlignment="1" applyProtection="1">
      <alignment horizontal="center"/>
      <protection/>
    </xf>
    <xf numFmtId="168" fontId="51" fillId="22" borderId="54" xfId="47" applyNumberFormat="1" applyFont="1" applyFill="1" applyBorder="1" applyAlignment="1" applyProtection="1">
      <alignment/>
      <protection locked="0"/>
    </xf>
    <xf numFmtId="9" fontId="3" fillId="24" borderId="54" xfId="47" applyNumberFormat="1" applyFont="1" applyFill="1" applyBorder="1" applyAlignment="1" applyProtection="1">
      <alignment horizontal="center"/>
      <protection/>
    </xf>
    <xf numFmtId="168" fontId="51" fillId="24" borderId="54" xfId="47" applyNumberFormat="1" applyFont="1" applyFill="1" applyBorder="1" applyAlignment="1" applyProtection="1">
      <alignment/>
      <protection/>
    </xf>
    <xf numFmtId="9" fontId="3" fillId="22" borderId="54" xfId="47" applyNumberFormat="1" applyFont="1" applyFill="1" applyBorder="1" applyAlignment="1" applyProtection="1">
      <alignment horizontal="center"/>
      <protection locked="0"/>
    </xf>
    <xf numFmtId="0" fontId="3" fillId="24" borderId="0" xfId="61" applyFont="1" applyFill="1" applyBorder="1" applyAlignment="1" applyProtection="1">
      <alignment/>
      <protection/>
    </xf>
    <xf numFmtId="0" fontId="3" fillId="24" borderId="65" xfId="61" applyNumberFormat="1" applyFont="1" applyFill="1" applyBorder="1" applyAlignment="1" applyProtection="1" quotePrefix="1">
      <alignment horizontal="center"/>
      <protection/>
    </xf>
    <xf numFmtId="0" fontId="3" fillId="24" borderId="19" xfId="61" applyFont="1" applyFill="1" applyBorder="1" applyAlignment="1" applyProtection="1">
      <alignment/>
      <protection/>
    </xf>
    <xf numFmtId="168" fontId="51" fillId="22" borderId="53" xfId="47" applyNumberFormat="1" applyFont="1" applyFill="1" applyBorder="1" applyAlignment="1" applyProtection="1">
      <alignment/>
      <protection locked="0"/>
    </xf>
    <xf numFmtId="9" fontId="3" fillId="24" borderId="53" xfId="47" applyNumberFormat="1" applyFont="1" applyFill="1" applyBorder="1" applyAlignment="1" applyProtection="1">
      <alignment horizontal="center"/>
      <protection/>
    </xf>
    <xf numFmtId="0" fontId="3" fillId="0" borderId="42" xfId="61" applyFont="1" applyFill="1" applyBorder="1" applyAlignment="1" applyProtection="1">
      <alignment horizontal="left"/>
      <protection/>
    </xf>
    <xf numFmtId="0" fontId="60" fillId="0" borderId="48" xfId="61" applyFont="1" applyBorder="1" applyAlignment="1" applyProtection="1">
      <alignment textRotation="90"/>
      <protection/>
    </xf>
    <xf numFmtId="0" fontId="60" fillId="24" borderId="66" xfId="61" applyFont="1" applyFill="1" applyBorder="1" applyAlignment="1" applyProtection="1">
      <alignment textRotation="90"/>
      <protection/>
    </xf>
    <xf numFmtId="1" fontId="3" fillId="21" borderId="65" xfId="47" applyNumberFormat="1" applyFont="1" applyFill="1" applyBorder="1" applyAlignment="1" applyProtection="1">
      <alignment horizontal="center"/>
      <protection/>
    </xf>
    <xf numFmtId="168" fontId="51" fillId="0" borderId="55" xfId="47" applyNumberFormat="1" applyFont="1" applyFill="1" applyBorder="1" applyAlignment="1" applyProtection="1">
      <alignment/>
      <protection/>
    </xf>
    <xf numFmtId="0" fontId="51" fillId="24" borderId="67" xfId="61" applyFont="1" applyFill="1" applyBorder="1" applyAlignment="1" applyProtection="1">
      <alignment textRotation="90"/>
      <protection/>
    </xf>
    <xf numFmtId="0" fontId="3" fillId="24" borderId="62" xfId="61" applyNumberFormat="1" applyFont="1" applyFill="1" applyBorder="1" applyAlignment="1" applyProtection="1" quotePrefix="1">
      <alignment horizontal="center"/>
      <protection/>
    </xf>
    <xf numFmtId="0" fontId="51" fillId="24" borderId="62" xfId="61" applyFont="1" applyFill="1" applyBorder="1" applyAlignment="1" applyProtection="1">
      <alignment horizontal="center" shrinkToFit="1"/>
      <protection/>
    </xf>
    <xf numFmtId="1" fontId="51" fillId="24" borderId="51" xfId="47" applyNumberFormat="1" applyFont="1" applyFill="1" applyBorder="1" applyAlignment="1" applyProtection="1">
      <alignment horizontal="center"/>
      <protection/>
    </xf>
    <xf numFmtId="168" fontId="51" fillId="24" borderId="51" xfId="47" applyNumberFormat="1" applyFont="1" applyFill="1" applyBorder="1" applyAlignment="1" applyProtection="1">
      <alignment horizontal="center"/>
      <protection/>
    </xf>
    <xf numFmtId="1" fontId="3" fillId="21" borderId="51" xfId="47" applyNumberFormat="1" applyFont="1" applyFill="1" applyBorder="1" applyAlignment="1" applyProtection="1">
      <alignment horizontal="center"/>
      <protection/>
    </xf>
    <xf numFmtId="168" fontId="98" fillId="21" borderId="51" xfId="47" applyNumberFormat="1" applyFont="1" applyFill="1" applyBorder="1" applyAlignment="1" applyProtection="1">
      <alignment horizontal="center"/>
      <protection/>
    </xf>
    <xf numFmtId="1" fontId="51" fillId="21" borderId="51" xfId="61" applyNumberFormat="1" applyFont="1" applyFill="1" applyBorder="1" applyAlignment="1" applyProtection="1">
      <alignment horizontal="center" wrapText="1"/>
      <protection/>
    </xf>
    <xf numFmtId="3" fontId="51" fillId="0" borderId="51" xfId="61" applyNumberFormat="1" applyFont="1" applyFill="1" applyBorder="1" applyAlignment="1" applyProtection="1">
      <alignment horizontal="center"/>
      <protection/>
    </xf>
    <xf numFmtId="168" fontId="51" fillId="21" borderId="51" xfId="47" applyNumberFormat="1" applyFont="1" applyFill="1" applyBorder="1" applyAlignment="1" applyProtection="1">
      <alignment horizontal="center"/>
      <protection/>
    </xf>
    <xf numFmtId="0" fontId="3" fillId="24" borderId="0" xfId="61" applyFont="1" applyFill="1" applyBorder="1" applyAlignment="1" applyProtection="1">
      <alignment horizontal="center"/>
      <protection/>
    </xf>
    <xf numFmtId="1" fontId="3" fillId="21" borderId="54" xfId="47" applyNumberFormat="1" applyFont="1" applyFill="1" applyBorder="1" applyAlignment="1" applyProtection="1">
      <alignment horizontal="center"/>
      <protection/>
    </xf>
    <xf numFmtId="168" fontId="51" fillId="21" borderId="54" xfId="47" applyNumberFormat="1" applyFont="1" applyFill="1" applyBorder="1" applyAlignment="1" applyProtection="1">
      <alignment/>
      <protection/>
    </xf>
    <xf numFmtId="1" fontId="3" fillId="21" borderId="53" xfId="47" applyNumberFormat="1" applyFont="1" applyFill="1" applyBorder="1" applyAlignment="1" applyProtection="1">
      <alignment horizontal="center"/>
      <protection/>
    </xf>
    <xf numFmtId="9" fontId="3" fillId="22" borderId="53" xfId="47" applyNumberFormat="1" applyFont="1" applyFill="1" applyBorder="1" applyAlignment="1" applyProtection="1">
      <alignment horizontal="center"/>
      <protection locked="0"/>
    </xf>
    <xf numFmtId="168" fontId="51" fillId="24" borderId="53" xfId="47" applyNumberFormat="1" applyFont="1" applyFill="1" applyBorder="1" applyAlignment="1" applyProtection="1">
      <alignment/>
      <protection/>
    </xf>
    <xf numFmtId="1" fontId="3" fillId="24" borderId="53" xfId="47" applyNumberFormat="1" applyFont="1" applyFill="1" applyBorder="1" applyAlignment="1" applyProtection="1">
      <alignment horizontal="center"/>
      <protection/>
    </xf>
    <xf numFmtId="168" fontId="51" fillId="21" borderId="53" xfId="47" applyNumberFormat="1" applyFont="1" applyFill="1" applyBorder="1" applyAlignment="1" applyProtection="1">
      <alignment/>
      <protection/>
    </xf>
    <xf numFmtId="0" fontId="3" fillId="24" borderId="45" xfId="61" applyFont="1" applyFill="1" applyBorder="1" applyAlignment="1" applyProtection="1">
      <alignment/>
      <protection/>
    </xf>
    <xf numFmtId="168" fontId="51" fillId="24" borderId="55" xfId="47" applyNumberFormat="1" applyFont="1" applyFill="1" applyBorder="1" applyAlignment="1" applyProtection="1">
      <alignment/>
      <protection/>
    </xf>
    <xf numFmtId="1" fontId="3" fillId="21" borderId="55" xfId="47" applyNumberFormat="1" applyFont="1" applyFill="1" applyBorder="1" applyAlignment="1" applyProtection="1">
      <alignment horizontal="center"/>
      <protection/>
    </xf>
    <xf numFmtId="168" fontId="51" fillId="21" borderId="55" xfId="47" applyNumberFormat="1" applyFont="1" applyFill="1" applyBorder="1" applyAlignment="1" applyProtection="1">
      <alignment/>
      <protection/>
    </xf>
    <xf numFmtId="168" fontId="51" fillId="24" borderId="51" xfId="47" applyNumberFormat="1" applyFont="1" applyFill="1" applyBorder="1" applyAlignment="1" applyProtection="1">
      <alignment horizontal="center" wrapText="1"/>
      <protection/>
    </xf>
    <xf numFmtId="168" fontId="51" fillId="21" borderId="51" xfId="47" applyNumberFormat="1" applyFont="1" applyFill="1" applyBorder="1" applyAlignment="1" applyProtection="1">
      <alignment horizontal="center" wrapText="1"/>
      <protection/>
    </xf>
    <xf numFmtId="0" fontId="51" fillId="24" borderId="68" xfId="61" applyFont="1" applyFill="1" applyBorder="1" applyAlignment="1" applyProtection="1">
      <alignment horizontal="center" textRotation="90"/>
      <protection/>
    </xf>
    <xf numFmtId="0" fontId="3" fillId="24" borderId="52" xfId="61" applyFont="1" applyFill="1" applyBorder="1" applyAlignment="1" applyProtection="1">
      <alignment vertical="center" wrapText="1"/>
      <protection/>
    </xf>
    <xf numFmtId="168" fontId="51" fillId="22" borderId="55" xfId="47" applyNumberFormat="1" applyFont="1" applyFill="1" applyBorder="1" applyAlignment="1" applyProtection="1">
      <alignment/>
      <protection locked="0"/>
    </xf>
    <xf numFmtId="1" fontId="3" fillId="24" borderId="55" xfId="47" applyNumberFormat="1" applyFont="1" applyFill="1" applyBorder="1" applyAlignment="1" applyProtection="1">
      <alignment horizontal="center"/>
      <protection/>
    </xf>
    <xf numFmtId="0" fontId="3" fillId="24" borderId="53" xfId="61" applyFont="1" applyFill="1" applyBorder="1" applyAlignment="1" applyProtection="1">
      <alignment vertical="center" wrapText="1"/>
      <protection/>
    </xf>
    <xf numFmtId="0" fontId="6" fillId="24" borderId="65" xfId="61" applyFont="1" applyFill="1" applyBorder="1" applyAlignment="1" applyProtection="1">
      <alignment vertical="center" textRotation="90"/>
      <protection/>
    </xf>
    <xf numFmtId="1" fontId="51" fillId="21" borderId="55" xfId="47" applyNumberFormat="1" applyFont="1" applyFill="1" applyBorder="1" applyAlignment="1" applyProtection="1">
      <alignment horizontal="center"/>
      <protection/>
    </xf>
    <xf numFmtId="0" fontId="6" fillId="24" borderId="65" xfId="61" applyFont="1" applyFill="1" applyBorder="1" applyAlignment="1" applyProtection="1">
      <alignment textRotation="90"/>
      <protection/>
    </xf>
    <xf numFmtId="0" fontId="3" fillId="24" borderId="65" xfId="61" applyFont="1" applyFill="1" applyBorder="1" applyAlignment="1" applyProtection="1">
      <alignment vertical="center" wrapText="1"/>
      <protection/>
    </xf>
    <xf numFmtId="0" fontId="6" fillId="24" borderId="57" xfId="61" applyFont="1" applyFill="1" applyBorder="1" applyAlignment="1" applyProtection="1">
      <alignment textRotation="90"/>
      <protection/>
    </xf>
    <xf numFmtId="0" fontId="60" fillId="0" borderId="50" xfId="61" applyFont="1" applyBorder="1" applyAlignment="1" applyProtection="1">
      <alignment textRotation="90"/>
      <protection/>
    </xf>
    <xf numFmtId="0" fontId="60" fillId="24" borderId="69" xfId="61" applyFont="1" applyFill="1" applyBorder="1" applyAlignment="1" applyProtection="1">
      <alignment textRotation="90"/>
      <protection/>
    </xf>
    <xf numFmtId="0" fontId="3" fillId="24" borderId="57" xfId="61" applyNumberFormat="1" applyFont="1" applyFill="1" applyBorder="1" applyAlignment="1" applyProtection="1" quotePrefix="1">
      <alignment horizontal="center"/>
      <protection/>
    </xf>
    <xf numFmtId="168" fontId="51" fillId="24" borderId="56" xfId="47" applyNumberFormat="1" applyFont="1" applyFill="1" applyBorder="1" applyAlignment="1" applyProtection="1">
      <alignment/>
      <protection/>
    </xf>
    <xf numFmtId="1" fontId="51" fillId="21" borderId="56" xfId="47" applyNumberFormat="1" applyFont="1" applyFill="1" applyBorder="1" applyAlignment="1" applyProtection="1">
      <alignment horizontal="center"/>
      <protection/>
    </xf>
    <xf numFmtId="0" fontId="3" fillId="24" borderId="70" xfId="61" applyFont="1" applyFill="1" applyBorder="1" applyAlignment="1" applyProtection="1">
      <alignment/>
      <protection/>
    </xf>
    <xf numFmtId="168" fontId="51" fillId="22" borderId="56" xfId="47" applyNumberFormat="1" applyFont="1" applyFill="1" applyBorder="1" applyAlignment="1" applyProtection="1">
      <alignment/>
      <protection/>
    </xf>
    <xf numFmtId="1" fontId="3" fillId="24" borderId="0" xfId="61" applyNumberFormat="1" applyFont="1" applyFill="1" applyBorder="1" applyAlignment="1" applyProtection="1">
      <alignment horizontal="center"/>
      <protection/>
    </xf>
    <xf numFmtId="0" fontId="85" fillId="0" borderId="71" xfId="61" applyNumberFormat="1" applyFont="1" applyBorder="1" applyProtection="1">
      <alignment/>
      <protection/>
    </xf>
    <xf numFmtId="0" fontId="85" fillId="0" borderId="72" xfId="61" applyNumberFormat="1" applyFont="1" applyBorder="1" applyProtection="1">
      <alignment/>
      <protection/>
    </xf>
    <xf numFmtId="0" fontId="85" fillId="0" borderId="72" xfId="61" applyNumberFormat="1" applyFont="1" applyBorder="1" applyAlignment="1" applyProtection="1">
      <alignment/>
      <protection/>
    </xf>
    <xf numFmtId="0" fontId="85" fillId="0" borderId="68" xfId="61" applyNumberFormat="1" applyFont="1" applyBorder="1" applyProtection="1">
      <alignment/>
      <protection/>
    </xf>
    <xf numFmtId="0" fontId="85" fillId="0" borderId="41" xfId="61" applyNumberFormat="1" applyFont="1" applyBorder="1" applyProtection="1">
      <alignment/>
      <protection/>
    </xf>
    <xf numFmtId="0" fontId="85" fillId="0" borderId="41" xfId="61" applyNumberFormat="1" applyFont="1" applyBorder="1" applyAlignment="1" applyProtection="1">
      <alignment/>
      <protection/>
    </xf>
    <xf numFmtId="0" fontId="24" fillId="0" borderId="41" xfId="61" applyNumberFormat="1" applyFont="1" applyFill="1" applyBorder="1" applyAlignment="1" applyProtection="1">
      <alignment vertical="top" wrapText="1"/>
      <protection/>
    </xf>
    <xf numFmtId="0" fontId="24" fillId="0" borderId="41" xfId="61" applyNumberFormat="1" applyFont="1" applyFill="1" applyBorder="1" applyAlignment="1" applyProtection="1">
      <alignment horizontal="center" vertical="top" wrapText="1"/>
      <protection/>
    </xf>
    <xf numFmtId="0" fontId="85" fillId="0" borderId="0" xfId="61" applyNumberFormat="1" applyFont="1" applyBorder="1" applyProtection="1">
      <alignment/>
      <protection/>
    </xf>
    <xf numFmtId="0" fontId="85" fillId="22" borderId="73" xfId="61" applyNumberFormat="1" applyFont="1" applyFill="1" applyBorder="1" applyProtection="1">
      <alignment/>
      <protection/>
    </xf>
    <xf numFmtId="0" fontId="85" fillId="22" borderId="74" xfId="61" applyNumberFormat="1" applyFont="1" applyFill="1" applyBorder="1" applyProtection="1">
      <alignment/>
      <protection/>
    </xf>
    <xf numFmtId="0" fontId="85" fillId="0" borderId="73" xfId="61" applyNumberFormat="1" applyFont="1" applyBorder="1" applyAlignment="1" applyProtection="1">
      <alignment/>
      <protection/>
    </xf>
    <xf numFmtId="0" fontId="85" fillId="0" borderId="0" xfId="61" applyNumberFormat="1" applyFont="1" applyBorder="1" applyAlignment="1" applyProtection="1">
      <alignment/>
      <protection/>
    </xf>
    <xf numFmtId="0" fontId="24" fillId="0" borderId="0" xfId="61" applyNumberFormat="1" applyFont="1" applyFill="1" applyBorder="1" applyAlignment="1" applyProtection="1">
      <alignment vertical="top" wrapText="1"/>
      <protection/>
    </xf>
    <xf numFmtId="0" fontId="24" fillId="0" borderId="0" xfId="61" applyNumberFormat="1" applyFont="1" applyFill="1" applyBorder="1" applyAlignment="1" applyProtection="1">
      <alignment horizontal="center" vertical="top" wrapText="1"/>
      <protection/>
    </xf>
    <xf numFmtId="0" fontId="7" fillId="0" borderId="72" xfId="61" applyNumberFormat="1" applyFont="1" applyFill="1" applyBorder="1" applyAlignment="1" applyProtection="1">
      <alignment horizontal="center"/>
      <protection/>
    </xf>
    <xf numFmtId="0" fontId="7" fillId="0" borderId="75" xfId="61" applyNumberFormat="1" applyFont="1" applyFill="1" applyBorder="1" applyAlignment="1" applyProtection="1">
      <alignment horizontal="center"/>
      <protection/>
    </xf>
    <xf numFmtId="0" fontId="1" fillId="22" borderId="73" xfId="61" applyNumberFormat="1" applyFont="1" applyFill="1" applyBorder="1" applyProtection="1">
      <alignment/>
      <protection/>
    </xf>
    <xf numFmtId="0" fontId="1" fillId="22" borderId="74" xfId="61" applyNumberFormat="1" applyFont="1" applyFill="1" applyBorder="1" applyProtection="1">
      <alignment/>
      <protection/>
    </xf>
    <xf numFmtId="0" fontId="1" fillId="0" borderId="0" xfId="61" applyNumberFormat="1" applyFont="1" applyFill="1" applyBorder="1" applyProtection="1">
      <alignment/>
      <protection/>
    </xf>
    <xf numFmtId="0" fontId="1" fillId="0" borderId="0" xfId="61" applyNumberFormat="1" applyFont="1" applyFill="1" applyProtection="1">
      <alignment/>
      <protection/>
    </xf>
    <xf numFmtId="0" fontId="1" fillId="0" borderId="68" xfId="61" applyNumberFormat="1" applyFont="1" applyFill="1" applyBorder="1" applyProtection="1">
      <alignment/>
      <protection/>
    </xf>
    <xf numFmtId="0" fontId="1" fillId="0" borderId="76" xfId="61" applyNumberFormat="1" applyFont="1" applyFill="1" applyBorder="1" applyProtection="1">
      <alignment/>
      <protection/>
    </xf>
    <xf numFmtId="0" fontId="1" fillId="0" borderId="73" xfId="61" applyNumberFormat="1" applyFont="1" applyFill="1" applyBorder="1" applyProtection="1">
      <alignment/>
      <protection/>
    </xf>
    <xf numFmtId="0" fontId="1" fillId="0" borderId="74" xfId="61" applyNumberFormat="1" applyFont="1" applyFill="1" applyBorder="1" applyProtection="1">
      <alignment/>
      <protection/>
    </xf>
    <xf numFmtId="0" fontId="1" fillId="0" borderId="19" xfId="61" applyNumberFormat="1" applyFont="1" applyFill="1" applyBorder="1" applyAlignment="1" applyProtection="1">
      <alignment/>
      <protection/>
    </xf>
    <xf numFmtId="0" fontId="1" fillId="0" borderId="77" xfId="61" applyNumberFormat="1" applyFont="1" applyFill="1" applyBorder="1" applyAlignment="1" applyProtection="1">
      <alignment/>
      <protection/>
    </xf>
    <xf numFmtId="0" fontId="8" fillId="0" borderId="59" xfId="61" applyNumberFormat="1" applyFont="1" applyFill="1" applyBorder="1" applyAlignment="1" applyProtection="1">
      <alignment/>
      <protection/>
    </xf>
    <xf numFmtId="0" fontId="1" fillId="0" borderId="19" xfId="61" applyNumberFormat="1" applyBorder="1" applyAlignment="1" applyProtection="1">
      <alignment/>
      <protection/>
    </xf>
    <xf numFmtId="0" fontId="1" fillId="0" borderId="19" xfId="61" applyNumberFormat="1" applyFont="1" applyFill="1" applyBorder="1" applyAlignment="1" applyProtection="1">
      <alignment horizontal="left"/>
      <protection/>
    </xf>
    <xf numFmtId="0" fontId="1" fillId="0" borderId="77" xfId="61" applyNumberFormat="1" applyFont="1" applyFill="1" applyBorder="1" applyAlignment="1" applyProtection="1">
      <alignment horizontal="left"/>
      <protection/>
    </xf>
    <xf numFmtId="0" fontId="1" fillId="0" borderId="44" xfId="61" applyNumberFormat="1" applyFont="1" applyFill="1" applyBorder="1" applyAlignment="1" applyProtection="1" quotePrefix="1">
      <alignment horizontal="left"/>
      <protection/>
    </xf>
    <xf numFmtId="0" fontId="1" fillId="0" borderId="46" xfId="61" applyNumberFormat="1" applyBorder="1" applyAlignment="1" applyProtection="1">
      <alignment horizontal="left"/>
      <protection/>
    </xf>
    <xf numFmtId="0" fontId="1" fillId="0" borderId="49" xfId="61" applyNumberFormat="1" applyFont="1" applyFill="1" applyBorder="1" applyAlignment="1" applyProtection="1" quotePrefix="1">
      <alignment horizontal="left"/>
      <protection/>
    </xf>
    <xf numFmtId="0" fontId="1" fillId="0" borderId="50" xfId="61" applyNumberFormat="1" applyBorder="1" applyAlignment="1" applyProtection="1">
      <alignment horizontal="left"/>
      <protection/>
    </xf>
    <xf numFmtId="0" fontId="7" fillId="2" borderId="67" xfId="61" applyNumberFormat="1" applyFont="1" applyFill="1" applyBorder="1" applyAlignment="1" applyProtection="1">
      <alignment horizontal="center" vertical="center" textRotation="90"/>
      <protection/>
    </xf>
    <xf numFmtId="0" fontId="7" fillId="2" borderId="63" xfId="61" applyNumberFormat="1" applyFont="1" applyFill="1" applyBorder="1" applyAlignment="1" applyProtection="1">
      <alignment horizontal="center" vertical="center" textRotation="90"/>
      <protection/>
    </xf>
    <xf numFmtId="0" fontId="1" fillId="0" borderId="0" xfId="61" applyNumberFormat="1" applyFont="1" applyFill="1" applyBorder="1" applyAlignment="1" applyProtection="1" quotePrefix="1">
      <alignment/>
      <protection/>
    </xf>
    <xf numFmtId="0" fontId="1" fillId="0" borderId="48" xfId="61" applyNumberFormat="1" applyBorder="1" applyAlignment="1" applyProtection="1">
      <alignment/>
      <protection/>
    </xf>
    <xf numFmtId="0" fontId="24" fillId="24" borderId="19" xfId="61" applyNumberFormat="1" applyFont="1" applyFill="1" applyBorder="1" applyAlignment="1" applyProtection="1">
      <alignment horizontal="left"/>
      <protection/>
    </xf>
    <xf numFmtId="0" fontId="3" fillId="24" borderId="19" xfId="61" applyNumberFormat="1" applyFont="1" applyFill="1" applyBorder="1" applyAlignment="1" applyProtection="1">
      <alignment/>
      <protection/>
    </xf>
    <xf numFmtId="0" fontId="51" fillId="24" borderId="19" xfId="61" applyNumberFormat="1" applyFont="1" applyFill="1" applyBorder="1" applyAlignment="1" applyProtection="1">
      <alignment horizontal="center"/>
      <protection/>
    </xf>
    <xf numFmtId="0" fontId="100" fillId="24" borderId="19" xfId="61" applyNumberFormat="1" applyFont="1" applyFill="1" applyBorder="1" applyAlignment="1" applyProtection="1">
      <alignment horizontal="center"/>
      <protection/>
    </xf>
    <xf numFmtId="0" fontId="5" fillId="24" borderId="19" xfId="61" applyNumberFormat="1" applyFont="1" applyFill="1" applyBorder="1" applyAlignment="1" applyProtection="1">
      <alignment horizontal="right"/>
      <protection/>
    </xf>
    <xf numFmtId="0" fontId="100" fillId="24" borderId="77" xfId="61" applyNumberFormat="1" applyFont="1" applyFill="1" applyBorder="1" applyAlignment="1" applyProtection="1">
      <alignment horizontal="center"/>
      <protection/>
    </xf>
    <xf numFmtId="0" fontId="1" fillId="24" borderId="0" xfId="61" applyNumberFormat="1" applyFont="1" applyFill="1" applyBorder="1" applyAlignment="1" applyProtection="1" quotePrefix="1">
      <alignment horizontal="left"/>
      <protection/>
    </xf>
    <xf numFmtId="0" fontId="1" fillId="0" borderId="48" xfId="61" applyNumberFormat="1" applyFont="1" applyFill="1" applyBorder="1" applyProtection="1">
      <alignment/>
      <protection/>
    </xf>
    <xf numFmtId="0" fontId="1" fillId="24" borderId="59" xfId="61" applyNumberFormat="1" applyFont="1" applyFill="1" applyBorder="1" applyAlignment="1" applyProtection="1">
      <alignment horizontal="left"/>
      <protection/>
    </xf>
    <xf numFmtId="0" fontId="1" fillId="10" borderId="68" xfId="61" applyNumberFormat="1" applyFont="1" applyFill="1" applyBorder="1" applyAlignment="1" applyProtection="1">
      <alignment/>
      <protection/>
    </xf>
    <xf numFmtId="0" fontId="1" fillId="10" borderId="76" xfId="61" applyNumberFormat="1" applyFont="1" applyFill="1" applyBorder="1" applyAlignment="1" applyProtection="1">
      <alignment/>
      <protection/>
    </xf>
    <xf numFmtId="0" fontId="1" fillId="24" borderId="41" xfId="61" applyNumberFormat="1" applyFont="1" applyFill="1" applyBorder="1" applyAlignment="1" applyProtection="1">
      <alignment horizontal="left"/>
      <protection/>
    </xf>
    <xf numFmtId="0" fontId="3" fillId="24" borderId="41" xfId="61" applyNumberFormat="1" applyFont="1" applyFill="1" applyBorder="1" applyAlignment="1" applyProtection="1">
      <alignment/>
      <protection/>
    </xf>
    <xf numFmtId="0" fontId="51" fillId="24" borderId="41" xfId="61" applyNumberFormat="1" applyFont="1" applyFill="1" applyBorder="1" applyAlignment="1" applyProtection="1">
      <alignment horizontal="center"/>
      <protection/>
    </xf>
    <xf numFmtId="0" fontId="100" fillId="24" borderId="41" xfId="61" applyNumberFormat="1" applyFont="1" applyFill="1" applyBorder="1" applyAlignment="1" applyProtection="1">
      <alignment horizontal="center"/>
      <protection/>
    </xf>
    <xf numFmtId="0" fontId="5" fillId="24" borderId="41" xfId="61" applyNumberFormat="1" applyFont="1" applyFill="1" applyBorder="1" applyAlignment="1" applyProtection="1">
      <alignment horizontal="right"/>
      <protection/>
    </xf>
    <xf numFmtId="0" fontId="100" fillId="24" borderId="78" xfId="61" applyNumberFormat="1" applyFont="1" applyFill="1" applyBorder="1" applyAlignment="1" applyProtection="1">
      <alignment horizontal="center"/>
      <protection/>
    </xf>
    <xf numFmtId="0" fontId="85" fillId="0" borderId="0" xfId="61" applyNumberFormat="1" applyFont="1" applyAlignment="1" applyProtection="1">
      <alignment vertical="center"/>
      <protection/>
    </xf>
    <xf numFmtId="0" fontId="24" fillId="0" borderId="0" xfId="64" applyFont="1" applyFill="1" applyAlignment="1">
      <alignment horizontal="center" vertical="top" wrapText="1"/>
      <protection/>
    </xf>
    <xf numFmtId="0" fontId="58" fillId="0" borderId="44" xfId="64" applyFont="1" applyFill="1" applyBorder="1" applyAlignment="1">
      <alignment horizontal="center"/>
      <protection/>
    </xf>
    <xf numFmtId="0" fontId="58" fillId="0" borderId="45" xfId="64" applyFont="1" applyFill="1" applyBorder="1" applyAlignment="1">
      <alignment horizontal="center"/>
      <protection/>
    </xf>
    <xf numFmtId="0" fontId="1" fillId="0" borderId="0" xfId="64" applyFont="1" applyFill="1" applyAlignment="1">
      <alignment horizontal="left"/>
      <protection/>
    </xf>
    <xf numFmtId="0" fontId="1" fillId="0" borderId="0" xfId="64" applyFont="1" applyFill="1">
      <alignment/>
      <protection/>
    </xf>
    <xf numFmtId="0" fontId="1" fillId="0" borderId="47" xfId="64" applyFont="1" applyFill="1" applyBorder="1" applyAlignment="1">
      <alignment horizontal="center"/>
      <protection/>
    </xf>
    <xf numFmtId="0" fontId="1" fillId="0" borderId="0" xfId="64" applyFont="1" applyFill="1" applyBorder="1" applyAlignment="1">
      <alignment horizontal="left"/>
      <protection/>
    </xf>
    <xf numFmtId="0" fontId="1" fillId="0" borderId="0" xfId="64" applyFont="1" applyFill="1" applyBorder="1" applyAlignment="1">
      <alignment horizontal="center"/>
      <protection/>
    </xf>
    <xf numFmtId="0" fontId="87" fillId="0" borderId="0" xfId="64" applyFont="1" applyFill="1" applyBorder="1" applyAlignment="1">
      <alignment horizontal="center"/>
      <protection/>
    </xf>
    <xf numFmtId="0" fontId="1" fillId="0" borderId="48" xfId="64" applyFont="1" applyFill="1" applyBorder="1" applyAlignment="1">
      <alignment horizontal="left"/>
      <protection/>
    </xf>
    <xf numFmtId="0" fontId="1" fillId="0" borderId="47" xfId="64" applyFont="1" applyFill="1" applyBorder="1" applyAlignment="1">
      <alignment horizontal="left"/>
      <protection/>
    </xf>
    <xf numFmtId="0" fontId="1" fillId="0" borderId="0" xfId="64" applyFont="1" applyFill="1" applyBorder="1" applyAlignment="1">
      <alignment horizontal="right"/>
      <protection/>
    </xf>
    <xf numFmtId="0" fontId="1" fillId="0" borderId="47" xfId="64" applyFont="1" applyFill="1" applyBorder="1" applyAlignment="1">
      <alignment/>
      <protection/>
    </xf>
    <xf numFmtId="0" fontId="1" fillId="0" borderId="0" xfId="64" applyFont="1" applyFill="1" applyBorder="1" applyAlignment="1">
      <alignment/>
      <protection/>
    </xf>
    <xf numFmtId="0" fontId="1" fillId="0" borderId="49" xfId="64" applyFont="1" applyFill="1" applyBorder="1" applyAlignment="1">
      <alignment horizontal="left"/>
      <protection/>
    </xf>
    <xf numFmtId="0" fontId="1" fillId="0" borderId="43" xfId="64" applyFont="1" applyFill="1" applyBorder="1" applyAlignment="1">
      <alignment horizontal="left"/>
      <protection/>
    </xf>
    <xf numFmtId="0" fontId="1" fillId="0" borderId="50" xfId="64" applyFont="1" applyFill="1" applyBorder="1" applyAlignment="1">
      <alignment horizontal="left"/>
      <protection/>
    </xf>
    <xf numFmtId="0" fontId="24" fillId="0" borderId="0" xfId="64" applyFont="1" applyFill="1" applyBorder="1" applyAlignment="1">
      <alignment horizontal="center" vertical="top" wrapText="1"/>
      <protection/>
    </xf>
    <xf numFmtId="0" fontId="88" fillId="0" borderId="0" xfId="64" applyFont="1" applyFill="1" applyBorder="1" applyAlignment="1">
      <alignment horizontal="center"/>
      <protection/>
    </xf>
    <xf numFmtId="0" fontId="24" fillId="0" borderId="19" xfId="64" applyFont="1" applyFill="1" applyBorder="1" applyAlignment="1">
      <alignment horizontal="left"/>
      <protection/>
    </xf>
    <xf numFmtId="0" fontId="1" fillId="0" borderId="77" xfId="64" applyFont="1" applyFill="1" applyBorder="1">
      <alignment/>
      <protection/>
    </xf>
    <xf numFmtId="168" fontId="1" fillId="0" borderId="44" xfId="42" applyNumberFormat="1" applyFont="1" applyFill="1" applyBorder="1" applyAlignment="1" applyProtection="1" quotePrefix="1">
      <alignment horizontal="left" vertical="center"/>
      <protection/>
    </xf>
    <xf numFmtId="168" fontId="1" fillId="0" borderId="45" xfId="42" applyNumberFormat="1" applyFont="1" applyFill="1" applyBorder="1" applyAlignment="1" applyProtection="1" quotePrefix="1">
      <alignment horizontal="left" vertical="center"/>
      <protection/>
    </xf>
    <xf numFmtId="168" fontId="1" fillId="0" borderId="45" xfId="42" applyNumberFormat="1" applyFont="1" applyFill="1" applyBorder="1" applyAlignment="1">
      <alignment vertical="center"/>
    </xf>
    <xf numFmtId="0" fontId="1" fillId="0" borderId="45" xfId="64" applyFont="1" applyFill="1" applyBorder="1" applyAlignment="1">
      <alignment vertical="center"/>
      <protection/>
    </xf>
    <xf numFmtId="0" fontId="1" fillId="0" borderId="45" xfId="64" applyFont="1" applyFill="1" applyBorder="1">
      <alignment/>
      <protection/>
    </xf>
    <xf numFmtId="0" fontId="24" fillId="0" borderId="45" xfId="64" applyFont="1" applyFill="1" applyBorder="1" applyAlignment="1">
      <alignment vertical="center"/>
      <protection/>
    </xf>
    <xf numFmtId="0" fontId="26" fillId="0" borderId="45" xfId="64" applyFont="1" applyFill="1" applyBorder="1" applyAlignment="1">
      <alignment vertical="center"/>
      <protection/>
    </xf>
    <xf numFmtId="0" fontId="24" fillId="0" borderId="45" xfId="64" applyFont="1" applyFill="1" applyBorder="1" applyAlignment="1">
      <alignment horizontal="center" vertical="top" wrapText="1"/>
      <protection/>
    </xf>
    <xf numFmtId="0" fontId="1" fillId="0" borderId="45" xfId="64" applyFont="1" applyFill="1" applyBorder="1" applyAlignment="1">
      <alignment horizontal="left"/>
      <protection/>
    </xf>
    <xf numFmtId="0" fontId="88" fillId="0" borderId="45" xfId="64" applyFont="1" applyFill="1" applyBorder="1" applyAlignment="1">
      <alignment horizontal="center"/>
      <protection/>
    </xf>
    <xf numFmtId="0" fontId="1" fillId="0" borderId="46" xfId="64" applyFont="1" applyFill="1" applyBorder="1" applyAlignment="1">
      <alignment horizontal="left"/>
      <protection/>
    </xf>
    <xf numFmtId="168" fontId="1" fillId="0" borderId="47" xfId="42" applyNumberFormat="1" applyFont="1" applyFill="1" applyBorder="1" applyAlignment="1" applyProtection="1" quotePrefix="1">
      <alignment horizontal="left" vertical="center"/>
      <protection/>
    </xf>
    <xf numFmtId="168" fontId="1" fillId="0" borderId="0" xfId="42" applyNumberFormat="1" applyFont="1" applyFill="1" applyBorder="1" applyAlignment="1" applyProtection="1" quotePrefix="1">
      <alignment horizontal="left" vertical="center"/>
      <protection/>
    </xf>
    <xf numFmtId="168" fontId="1" fillId="0" borderId="0" xfId="42" applyNumberFormat="1" applyFont="1" applyFill="1" applyBorder="1" applyAlignment="1">
      <alignment vertical="center"/>
    </xf>
    <xf numFmtId="0" fontId="1" fillId="0" borderId="0" xfId="64" applyFont="1" applyFill="1" applyBorder="1" applyAlignment="1">
      <alignment vertical="center"/>
      <protection/>
    </xf>
    <xf numFmtId="0" fontId="1" fillId="0" borderId="0" xfId="64" applyFont="1" applyFill="1" applyBorder="1">
      <alignment/>
      <protection/>
    </xf>
    <xf numFmtId="0" fontId="24" fillId="0" borderId="0" xfId="64" applyFont="1" applyFill="1" applyBorder="1" applyAlignment="1">
      <alignment vertical="center"/>
      <protection/>
    </xf>
    <xf numFmtId="0" fontId="26" fillId="0" borderId="0" xfId="64" applyFont="1" applyFill="1" applyBorder="1" applyAlignment="1">
      <alignment vertical="center"/>
      <protection/>
    </xf>
    <xf numFmtId="168" fontId="8" fillId="0" borderId="47" xfId="42" applyNumberFormat="1" applyFont="1" applyFill="1" applyBorder="1" applyAlignment="1" applyProtection="1">
      <alignment horizontal="left" vertical="center"/>
      <protection/>
    </xf>
    <xf numFmtId="168" fontId="8" fillId="0" borderId="0" xfId="42" applyNumberFormat="1" applyFont="1" applyFill="1" applyBorder="1" applyAlignment="1" applyProtection="1">
      <alignment horizontal="left" vertical="center"/>
      <protection/>
    </xf>
    <xf numFmtId="0" fontId="1" fillId="0" borderId="43" xfId="64" applyFont="1" applyFill="1" applyBorder="1" applyAlignment="1">
      <alignment horizontal="center" vertical="center"/>
      <protection/>
    </xf>
    <xf numFmtId="168" fontId="24" fillId="0" borderId="43" xfId="42" applyNumberFormat="1" applyFont="1" applyFill="1" applyBorder="1" applyAlignment="1">
      <alignment horizontal="center"/>
    </xf>
    <xf numFmtId="0" fontId="5" fillId="0" borderId="0" xfId="64" applyFont="1" applyFill="1" applyBorder="1" applyAlignment="1">
      <alignment horizontal="left"/>
      <protection/>
    </xf>
    <xf numFmtId="168" fontId="1" fillId="0" borderId="47" xfId="42" applyNumberFormat="1" applyFont="1" applyFill="1" applyBorder="1" applyAlignment="1" applyProtection="1">
      <alignment horizontal="left" vertical="center"/>
      <protection/>
    </xf>
    <xf numFmtId="168" fontId="1" fillId="0" borderId="0" xfId="42" applyNumberFormat="1" applyFont="1" applyFill="1" applyBorder="1" applyAlignment="1" applyProtection="1">
      <alignment horizontal="left" vertical="center"/>
      <protection/>
    </xf>
    <xf numFmtId="0" fontId="5" fillId="0" borderId="0" xfId="64" applyFont="1" applyFill="1" applyBorder="1" applyAlignment="1">
      <alignment horizontal="center"/>
      <protection/>
    </xf>
    <xf numFmtId="168" fontId="24" fillId="0" borderId="0" xfId="42" applyNumberFormat="1" applyFont="1" applyFill="1" applyBorder="1" applyAlignment="1">
      <alignment horizontal="center"/>
    </xf>
    <xf numFmtId="168" fontId="8" fillId="0" borderId="47" xfId="42" applyNumberFormat="1" applyFont="1" applyFill="1" applyBorder="1" applyAlignment="1" applyProtection="1">
      <alignment horizontal="left" vertical="center" wrapText="1"/>
      <protection/>
    </xf>
    <xf numFmtId="168" fontId="8" fillId="0" borderId="0" xfId="42" applyNumberFormat="1" applyFont="1" applyFill="1" applyBorder="1" applyAlignment="1" applyProtection="1">
      <alignment horizontal="left" vertical="center" wrapText="1"/>
      <protection/>
    </xf>
    <xf numFmtId="168" fontId="1" fillId="0" borderId="47" xfId="42" applyNumberFormat="1" applyFont="1" applyFill="1" applyBorder="1" applyAlignment="1" applyProtection="1">
      <alignment horizontal="left" vertical="center" wrapText="1"/>
      <protection/>
    </xf>
    <xf numFmtId="168" fontId="1" fillId="0" borderId="0" xfId="42" applyNumberFormat="1" applyFont="1" applyFill="1" applyBorder="1" applyAlignment="1" applyProtection="1">
      <alignment horizontal="left" vertical="center" wrapText="1"/>
      <protection/>
    </xf>
    <xf numFmtId="0" fontId="1" fillId="0" borderId="0" xfId="64" applyFont="1" applyFill="1" applyBorder="1" applyAlignment="1">
      <alignment horizontal="center" vertical="center"/>
      <protection/>
    </xf>
    <xf numFmtId="0" fontId="8" fillId="0" borderId="0" xfId="64" applyFont="1" applyFill="1" applyBorder="1" applyAlignment="1">
      <alignment vertical="center"/>
      <protection/>
    </xf>
    <xf numFmtId="168" fontId="69" fillId="0" borderId="0" xfId="42" applyNumberFormat="1" applyFont="1" applyFill="1" applyBorder="1" applyAlignment="1" applyProtection="1">
      <alignment horizontal="left" vertical="center"/>
      <protection/>
    </xf>
    <xf numFmtId="168" fontId="26" fillId="0" borderId="0" xfId="42" applyNumberFormat="1" applyFont="1" applyFill="1" applyBorder="1" applyAlignment="1" applyProtection="1">
      <alignment horizontal="left" vertical="center"/>
      <protection/>
    </xf>
    <xf numFmtId="0" fontId="69" fillId="0" borderId="0" xfId="64" applyFont="1" applyFill="1" applyBorder="1" applyAlignment="1">
      <alignment vertical="center"/>
      <protection/>
    </xf>
    <xf numFmtId="0" fontId="1" fillId="0" borderId="47" xfId="64" applyFont="1" applyFill="1" applyBorder="1" applyAlignment="1">
      <alignment vertical="center"/>
      <protection/>
    </xf>
    <xf numFmtId="0" fontId="3" fillId="0" borderId="47" xfId="64" applyFont="1" applyFill="1" applyBorder="1" applyAlignment="1" quotePrefix="1">
      <alignment horizontal="left" vertical="center"/>
      <protection/>
    </xf>
    <xf numFmtId="0" fontId="3" fillId="0" borderId="0" xfId="64" applyFont="1" applyFill="1" applyBorder="1" applyAlignment="1" quotePrefix="1">
      <alignment horizontal="left" vertical="center"/>
      <protection/>
    </xf>
    <xf numFmtId="0" fontId="8" fillId="0" borderId="0" xfId="64" applyFont="1" applyFill="1" applyBorder="1" applyAlignment="1">
      <alignment horizontal="left" vertical="center"/>
      <protection/>
    </xf>
    <xf numFmtId="168" fontId="3" fillId="0" borderId="47" xfId="42" applyNumberFormat="1" applyFont="1" applyFill="1" applyBorder="1" applyAlignment="1" applyProtection="1">
      <alignment horizontal="left" vertical="center"/>
      <protection/>
    </xf>
    <xf numFmtId="168" fontId="3" fillId="0" borderId="0" xfId="42" applyNumberFormat="1" applyFont="1" applyFill="1" applyBorder="1" applyAlignment="1" applyProtection="1">
      <alignment horizontal="left" vertical="center"/>
      <protection/>
    </xf>
    <xf numFmtId="0" fontId="5" fillId="0" borderId="0" xfId="64" applyFont="1" applyFill="1" applyBorder="1" applyAlignment="1">
      <alignment horizontal="left" vertical="center"/>
      <protection/>
    </xf>
    <xf numFmtId="0" fontId="1" fillId="0" borderId="47" xfId="64" applyFont="1" applyFill="1" applyBorder="1" applyAlignment="1">
      <alignment horizontal="left" vertical="center"/>
      <protection/>
    </xf>
    <xf numFmtId="0" fontId="1" fillId="0" borderId="0" xfId="64" applyFont="1" applyFill="1" applyBorder="1" applyAlignment="1">
      <alignment horizontal="left" vertical="center"/>
      <protection/>
    </xf>
    <xf numFmtId="0" fontId="1" fillId="0" borderId="0" xfId="64" applyFont="1" applyFill="1" applyBorder="1" applyAlignment="1">
      <alignment horizontal="right" vertical="center"/>
      <protection/>
    </xf>
    <xf numFmtId="168" fontId="5" fillId="0" borderId="0" xfId="42" applyNumberFormat="1" applyFont="1" applyFill="1" applyBorder="1" applyAlignment="1" applyProtection="1">
      <alignment horizontal="left" vertical="center"/>
      <protection/>
    </xf>
    <xf numFmtId="168" fontId="84" fillId="0" borderId="0" xfId="42" applyNumberFormat="1" applyFont="1" applyFill="1" applyBorder="1" applyAlignment="1" applyProtection="1">
      <alignment horizontal="left" vertical="center"/>
      <protection/>
    </xf>
    <xf numFmtId="168" fontId="8" fillId="0" borderId="49" xfId="42" applyNumberFormat="1" applyFont="1" applyFill="1" applyBorder="1" applyAlignment="1" applyProtection="1">
      <alignment horizontal="left" vertical="center"/>
      <protection/>
    </xf>
    <xf numFmtId="168" fontId="8" fillId="0" borderId="43" xfId="42" applyNumberFormat="1" applyFont="1" applyFill="1" applyBorder="1" applyAlignment="1" applyProtection="1">
      <alignment horizontal="left" vertical="center"/>
      <protection/>
    </xf>
    <xf numFmtId="0" fontId="69" fillId="0" borderId="0" xfId="64" applyFont="1" applyFill="1" applyBorder="1" applyAlignment="1">
      <alignment horizontal="center"/>
      <protection/>
    </xf>
    <xf numFmtId="0" fontId="3" fillId="0" borderId="44" xfId="64" applyFont="1" applyFill="1" applyBorder="1" applyAlignment="1" quotePrefix="1">
      <alignment horizontal="left" vertical="center"/>
      <protection/>
    </xf>
    <xf numFmtId="0" fontId="3" fillId="0" borderId="45" xfId="64" applyFont="1" applyFill="1" applyBorder="1" applyAlignment="1" quotePrefix="1">
      <alignment horizontal="left" vertical="center"/>
      <protection/>
    </xf>
    <xf numFmtId="0" fontId="5" fillId="0" borderId="0" xfId="64" applyFont="1" applyFill="1" applyBorder="1" applyAlignment="1">
      <alignment vertical="center"/>
      <protection/>
    </xf>
    <xf numFmtId="0" fontId="1" fillId="0" borderId="47" xfId="64" applyFont="1" applyFill="1" applyBorder="1" applyAlignment="1" quotePrefix="1">
      <alignment vertical="center"/>
      <protection/>
    </xf>
    <xf numFmtId="0" fontId="1" fillId="0" borderId="0" xfId="64" applyFont="1" applyFill="1" applyBorder="1" applyAlignment="1" quotePrefix="1">
      <alignment vertical="center"/>
      <protection/>
    </xf>
    <xf numFmtId="0" fontId="1" fillId="0" borderId="0" xfId="64" applyFont="1" applyFill="1" applyBorder="1" applyAlignment="1">
      <alignment horizontal="left" vertical="center" wrapText="1"/>
      <protection/>
    </xf>
    <xf numFmtId="0" fontId="24" fillId="0" borderId="47" xfId="64" applyFont="1" applyFill="1" applyBorder="1" applyAlignment="1">
      <alignment horizontal="center" vertical="top" wrapText="1"/>
      <protection/>
    </xf>
    <xf numFmtId="0" fontId="24" fillId="0" borderId="49" xfId="64" applyFont="1" applyFill="1" applyBorder="1" applyAlignment="1">
      <alignment horizontal="center" vertical="top" wrapText="1"/>
      <protection/>
    </xf>
    <xf numFmtId="0" fontId="24" fillId="0" borderId="43" xfId="64" applyFont="1" applyFill="1" applyBorder="1" applyAlignment="1">
      <alignment horizontal="center" vertical="top" wrapText="1"/>
      <protection/>
    </xf>
    <xf numFmtId="0" fontId="1" fillId="0" borderId="43" xfId="64" applyFont="1" applyFill="1" applyBorder="1" applyAlignment="1">
      <alignment vertical="center"/>
      <protection/>
    </xf>
    <xf numFmtId="0" fontId="1" fillId="0" borderId="43" xfId="64" applyFont="1" applyFill="1" applyBorder="1" applyAlignment="1">
      <alignment horizontal="center"/>
      <protection/>
    </xf>
    <xf numFmtId="0" fontId="88" fillId="0" borderId="43" xfId="64" applyFont="1" applyFill="1" applyBorder="1" applyAlignment="1">
      <alignment horizontal="center"/>
      <protection/>
    </xf>
    <xf numFmtId="0" fontId="8" fillId="0" borderId="47" xfId="64" applyFont="1" applyFill="1" applyBorder="1" applyAlignment="1">
      <alignment horizontal="left"/>
      <protection/>
    </xf>
    <xf numFmtId="0" fontId="8" fillId="0" borderId="0" xfId="64" applyFont="1" applyFill="1" applyBorder="1" applyAlignment="1">
      <alignment horizontal="left"/>
      <protection/>
    </xf>
    <xf numFmtId="0" fontId="5" fillId="0" borderId="0" xfId="64" applyFont="1" applyFill="1" applyBorder="1" applyAlignment="1">
      <alignment horizontal="justify" vertical="top" wrapText="1"/>
      <protection/>
    </xf>
    <xf numFmtId="0" fontId="5" fillId="0" borderId="48" xfId="64" applyFont="1" applyFill="1" applyBorder="1" applyAlignment="1">
      <alignment horizontal="justify" vertical="top" wrapText="1"/>
      <protection/>
    </xf>
    <xf numFmtId="0" fontId="5" fillId="0" borderId="47" xfId="64" applyFont="1" applyFill="1" applyBorder="1" applyAlignment="1">
      <alignment horizontal="justify" vertical="top" wrapText="1"/>
      <protection/>
    </xf>
    <xf numFmtId="0" fontId="1" fillId="0" borderId="0" xfId="64" applyFont="1" applyFill="1" applyAlignment="1">
      <alignment horizontal="center" vertical="center"/>
      <protection/>
    </xf>
    <xf numFmtId="0" fontId="1" fillId="0" borderId="0" xfId="64" applyFont="1" applyFill="1" applyAlignment="1" quotePrefix="1">
      <alignment vertical="center"/>
      <protection/>
    </xf>
    <xf numFmtId="0" fontId="1" fillId="0" borderId="0" xfId="64" applyFont="1" applyFill="1" applyAlignment="1">
      <alignment vertical="center"/>
      <protection/>
    </xf>
    <xf numFmtId="0" fontId="1" fillId="0" borderId="0" xfId="64" applyFont="1" applyFill="1" applyAlignment="1">
      <alignment horizontal="left" vertical="justify" wrapText="1"/>
      <protection/>
    </xf>
    <xf numFmtId="0" fontId="1" fillId="0" borderId="0" xfId="64" applyFont="1" applyFill="1" applyAlignment="1">
      <alignment horizontal="left" vertical="center" wrapText="1"/>
      <protection/>
    </xf>
    <xf numFmtId="0" fontId="1" fillId="0" borderId="0" xfId="64" applyFont="1" applyFill="1" applyBorder="1" applyAlignment="1">
      <alignment horizontal="left" vertical="justify" wrapText="1"/>
      <protection/>
    </xf>
    <xf numFmtId="0" fontId="64" fillId="0" borderId="0" xfId="63" applyFont="1" applyBorder="1" applyAlignment="1" applyProtection="1">
      <alignment horizontal="left" vertical="center"/>
      <protection locked="0"/>
    </xf>
    <xf numFmtId="0" fontId="53" fillId="0" borderId="0" xfId="63" applyFont="1" applyBorder="1" applyAlignment="1" applyProtection="1">
      <alignment horizontal="left" vertical="center"/>
      <protection locked="0"/>
    </xf>
    <xf numFmtId="1" fontId="53" fillId="0" borderId="43" xfId="45" applyNumberFormat="1" applyFont="1" applyBorder="1" applyAlignment="1" applyProtection="1">
      <alignment vertical="center"/>
      <protection locked="0"/>
    </xf>
    <xf numFmtId="1" fontId="1" fillId="0" borderId="43" xfId="63" applyNumberFormat="1" applyBorder="1" applyAlignment="1">
      <alignment vertical="center"/>
      <protection/>
    </xf>
    <xf numFmtId="43" fontId="53" fillId="0" borderId="43" xfId="42" applyNumberFormat="1" applyFont="1" applyBorder="1" applyAlignment="1" applyProtection="1">
      <alignment vertical="center"/>
      <protection locked="0"/>
    </xf>
    <xf numFmtId="43" fontId="1" fillId="0" borderId="43" xfId="42" applyNumberFormat="1" applyBorder="1" applyAlignment="1">
      <alignment vertical="center"/>
    </xf>
    <xf numFmtId="10" fontId="6" fillId="22" borderId="10" xfId="0" applyNumberFormat="1" applyFont="1" applyFill="1" applyBorder="1" applyAlignment="1">
      <alignment horizontal="center" vertical="center" wrapText="1"/>
    </xf>
    <xf numFmtId="0" fontId="50" fillId="28" borderId="0" xfId="62" applyNumberFormat="1" applyFont="1" applyFill="1" applyAlignment="1" applyProtection="1">
      <alignment horizontal="right"/>
      <protection locked="0"/>
    </xf>
    <xf numFmtId="164" fontId="19" fillId="24" borderId="79" xfId="0" applyNumberFormat="1" applyFont="1" applyFill="1" applyBorder="1" applyAlignment="1">
      <alignment horizontal="right" vertical="center" wrapText="1"/>
    </xf>
    <xf numFmtId="37" fontId="0" fillId="0" borderId="0" xfId="0" applyNumberFormat="1" applyAlignment="1">
      <alignment vertical="top" wrapText="1"/>
    </xf>
    <xf numFmtId="0" fontId="46" fillId="0" borderId="0" xfId="0" applyFont="1" applyAlignment="1" applyProtection="1">
      <alignment vertical="top" wrapText="1"/>
      <protection locked="0"/>
    </xf>
    <xf numFmtId="0" fontId="52" fillId="0" borderId="0" xfId="0" applyFont="1" applyBorder="1" applyAlignment="1" applyProtection="1">
      <alignment horizontal="center" vertical="center"/>
      <protection locked="0"/>
    </xf>
    <xf numFmtId="37" fontId="24" fillId="24" borderId="39" xfId="0" applyNumberFormat="1" applyFont="1" applyFill="1" applyBorder="1" applyAlignment="1">
      <alignment vertical="center" wrapText="1"/>
    </xf>
    <xf numFmtId="0" fontId="19" fillId="24" borderId="22" xfId="67" applyNumberFormat="1" applyFont="1" applyFill="1" applyBorder="1" applyAlignment="1">
      <alignment horizontal="center" vertical="center" wrapText="1"/>
    </xf>
    <xf numFmtId="37" fontId="46" fillId="0" borderId="0" xfId="63" applyNumberFormat="1" applyFont="1" applyBorder="1" applyAlignment="1" applyProtection="1">
      <alignment/>
      <protection locked="0"/>
    </xf>
    <xf numFmtId="0" fontId="46" fillId="0" borderId="0" xfId="63" applyFont="1" applyBorder="1" applyAlignment="1" applyProtection="1">
      <alignment/>
      <protection locked="0"/>
    </xf>
    <xf numFmtId="0" fontId="0" fillId="0" borderId="0" xfId="0" applyBorder="1" applyAlignment="1">
      <alignment vertical="top" wrapText="1"/>
    </xf>
    <xf numFmtId="0" fontId="0" fillId="0" borderId="0" xfId="0" applyAlignment="1">
      <alignment vertical="top" wrapText="1"/>
    </xf>
    <xf numFmtId="0" fontId="46" fillId="0" borderId="0" xfId="0" applyNumberFormat="1" applyFont="1" applyFill="1" applyBorder="1" applyAlignment="1" applyProtection="1">
      <alignment horizontal="left" vertical="center" shrinkToFit="1"/>
      <protection locked="0"/>
    </xf>
    <xf numFmtId="0" fontId="1" fillId="0" borderId="0" xfId="61" applyNumberFormat="1" applyFont="1" applyFill="1" applyProtection="1" quotePrefix="1">
      <alignment/>
      <protection/>
    </xf>
    <xf numFmtId="37" fontId="24" fillId="24" borderId="80" xfId="0" applyNumberFormat="1" applyFont="1" applyFill="1" applyBorder="1" applyAlignment="1">
      <alignment vertical="center" wrapText="1"/>
    </xf>
    <xf numFmtId="168" fontId="1" fillId="25" borderId="45" xfId="42" applyNumberFormat="1" applyFill="1" applyBorder="1" applyAlignment="1">
      <alignment/>
    </xf>
    <xf numFmtId="168" fontId="1" fillId="25" borderId="46" xfId="42" applyNumberFormat="1" applyFill="1" applyBorder="1" applyAlignment="1">
      <alignment/>
    </xf>
    <xf numFmtId="168" fontId="53" fillId="25" borderId="44" xfId="42" applyNumberFormat="1" applyFont="1" applyFill="1" applyBorder="1" applyAlignment="1" applyProtection="1">
      <alignment vertical="center"/>
      <protection locked="0"/>
    </xf>
    <xf numFmtId="0" fontId="1" fillId="25" borderId="46" xfId="63" applyFill="1" applyBorder="1" applyAlignment="1">
      <alignment/>
      <protection/>
    </xf>
    <xf numFmtId="0" fontId="69" fillId="0" borderId="44" xfId="63" applyFont="1" applyBorder="1" applyAlignment="1" applyProtection="1">
      <alignment vertical="center" shrinkToFit="1"/>
      <protection locked="0"/>
    </xf>
    <xf numFmtId="0" fontId="1" fillId="0" borderId="46" xfId="63" applyBorder="1" applyAlignment="1">
      <alignment shrinkToFit="1"/>
      <protection/>
    </xf>
    <xf numFmtId="0" fontId="24" fillId="25" borderId="44" xfId="63" applyNumberFormat="1" applyFont="1" applyFill="1" applyBorder="1" applyAlignment="1" applyProtection="1">
      <alignment vertical="center"/>
      <protection locked="0"/>
    </xf>
    <xf numFmtId="0" fontId="1" fillId="25" borderId="45" xfId="63" applyFill="1" applyBorder="1" applyAlignment="1">
      <alignment/>
      <protection/>
    </xf>
    <xf numFmtId="0" fontId="26" fillId="0" borderId="44" xfId="63" applyFont="1" applyBorder="1" applyAlignment="1" applyProtection="1">
      <alignment vertical="center" wrapText="1" shrinkToFit="1"/>
      <protection locked="0"/>
    </xf>
    <xf numFmtId="0" fontId="1" fillId="0" borderId="46" xfId="63" applyBorder="1" applyAlignment="1">
      <alignment/>
      <protection/>
    </xf>
    <xf numFmtId="0" fontId="1" fillId="0" borderId="45" xfId="63" applyBorder="1" applyAlignment="1">
      <alignment/>
      <protection/>
    </xf>
    <xf numFmtId="0" fontId="1" fillId="0" borderId="77" xfId="63" applyBorder="1" applyAlignment="1">
      <alignment vertical="center"/>
      <protection/>
    </xf>
    <xf numFmtId="168" fontId="24" fillId="0" borderId="19" xfId="42" applyNumberFormat="1" applyFont="1" applyBorder="1" applyAlignment="1">
      <alignment horizontal="center" vertical="center"/>
    </xf>
    <xf numFmtId="0" fontId="24" fillId="0" borderId="42" xfId="63" applyFont="1" applyBorder="1" applyAlignment="1">
      <alignment horizontal="center" vertical="center"/>
      <protection/>
    </xf>
    <xf numFmtId="0" fontId="1" fillId="0" borderId="0" xfId="63">
      <alignment/>
      <protection/>
    </xf>
    <xf numFmtId="0" fontId="50" fillId="0" borderId="0" xfId="57" applyFont="1" applyBorder="1" applyAlignment="1" applyProtection="1">
      <alignment horizontal="center"/>
      <protection locked="0"/>
    </xf>
    <xf numFmtId="0" fontId="1" fillId="0" borderId="0" xfId="63" applyBorder="1" applyAlignment="1">
      <alignment/>
      <protection/>
    </xf>
    <xf numFmtId="0" fontId="1" fillId="0" borderId="48" xfId="63" applyBorder="1" applyAlignment="1">
      <alignment/>
      <protection/>
    </xf>
    <xf numFmtId="0" fontId="24" fillId="0" borderId="0" xfId="63" applyFont="1" applyBorder="1" applyAlignment="1" applyProtection="1">
      <alignment/>
      <protection locked="0"/>
    </xf>
    <xf numFmtId="0" fontId="1" fillId="0" borderId="19" xfId="63" applyBorder="1" applyAlignment="1">
      <alignment vertical="center"/>
      <protection/>
    </xf>
    <xf numFmtId="168" fontId="24" fillId="0" borderId="59" xfId="42" applyNumberFormat="1" applyFont="1" applyBorder="1" applyAlignment="1">
      <alignment vertical="center"/>
    </xf>
    <xf numFmtId="0" fontId="24" fillId="0" borderId="59" xfId="63" applyFont="1" applyFill="1" applyBorder="1" applyAlignment="1">
      <alignment horizontal="center"/>
      <protection/>
    </xf>
    <xf numFmtId="0" fontId="24" fillId="0" borderId="42" xfId="63" applyFont="1" applyBorder="1" applyAlignment="1">
      <alignment/>
      <protection/>
    </xf>
    <xf numFmtId="0" fontId="24" fillId="0" borderId="42" xfId="63" applyFont="1" applyFill="1" applyBorder="1" applyAlignment="1">
      <alignment horizontal="left"/>
      <protection/>
    </xf>
    <xf numFmtId="0" fontId="24" fillId="0" borderId="77" xfId="63" applyFont="1" applyBorder="1" applyAlignment="1">
      <alignment horizontal="center"/>
      <protection/>
    </xf>
    <xf numFmtId="0" fontId="24" fillId="0" borderId="59" xfId="63" applyFont="1" applyBorder="1" applyAlignment="1">
      <alignment horizontal="center"/>
      <protection/>
    </xf>
    <xf numFmtId="0" fontId="24" fillId="0" borderId="19" xfId="63" applyFont="1" applyBorder="1" applyAlignment="1">
      <alignment horizontal="center"/>
      <protection/>
    </xf>
    <xf numFmtId="0" fontId="60" fillId="0" borderId="77" xfId="63" applyFont="1" applyBorder="1" applyAlignment="1">
      <alignment horizontal="center"/>
      <protection/>
    </xf>
    <xf numFmtId="0" fontId="46" fillId="0" borderId="77" xfId="63" applyFont="1" applyBorder="1" applyAlignment="1" applyProtection="1">
      <alignment horizontal="center" vertical="center"/>
      <protection locked="0"/>
    </xf>
    <xf numFmtId="0" fontId="46" fillId="0" borderId="42" xfId="63" applyFont="1" applyBorder="1" applyAlignment="1" applyProtection="1">
      <alignment horizontal="center" vertical="center"/>
      <protection locked="0"/>
    </xf>
    <xf numFmtId="0" fontId="1" fillId="0" borderId="42" xfId="63" applyBorder="1" applyAlignment="1">
      <alignment horizontal="center" vertical="center"/>
      <protection/>
    </xf>
    <xf numFmtId="0" fontId="60" fillId="0" borderId="19" xfId="63" applyFont="1" applyBorder="1" applyAlignment="1">
      <alignment horizontal="center"/>
      <protection/>
    </xf>
    <xf numFmtId="0" fontId="1" fillId="0" borderId="19" xfId="63" applyBorder="1" applyAlignment="1">
      <alignment horizontal="center" vertical="center"/>
      <protection/>
    </xf>
    <xf numFmtId="0" fontId="1" fillId="0" borderId="77" xfId="63" applyBorder="1" applyAlignment="1">
      <alignment horizontal="center" vertical="center"/>
      <protection/>
    </xf>
    <xf numFmtId="0" fontId="24" fillId="0" borderId="19" xfId="63" applyFont="1" applyBorder="1" applyAlignment="1">
      <alignment horizontal="center" vertical="center"/>
      <protection/>
    </xf>
    <xf numFmtId="0" fontId="24" fillId="0" borderId="77" xfId="63" applyFont="1" applyBorder="1" applyAlignment="1">
      <alignment horizontal="center" vertical="center"/>
      <protection/>
    </xf>
    <xf numFmtId="0" fontId="50" fillId="0" borderId="42" xfId="57" applyFont="1" applyBorder="1" applyAlignment="1">
      <alignment horizontal="center" vertical="center"/>
    </xf>
    <xf numFmtId="0" fontId="71" fillId="0" borderId="59" xfId="57" applyFont="1" applyBorder="1" applyAlignment="1" applyProtection="1">
      <alignment horizontal="center"/>
      <protection locked="0"/>
    </xf>
    <xf numFmtId="0" fontId="71" fillId="0" borderId="19" xfId="57" applyFont="1" applyBorder="1" applyAlignment="1" applyProtection="1">
      <alignment horizontal="center"/>
      <protection locked="0"/>
    </xf>
    <xf numFmtId="0" fontId="71" fillId="0" borderId="77" xfId="57" applyFont="1" applyBorder="1" applyAlignment="1" applyProtection="1">
      <alignment horizontal="center"/>
      <protection locked="0"/>
    </xf>
    <xf numFmtId="0" fontId="46" fillId="0" borderId="59" xfId="63" applyFont="1" applyBorder="1" applyAlignment="1" applyProtection="1">
      <alignment horizontal="center" vertical="center"/>
      <protection locked="0"/>
    </xf>
    <xf numFmtId="0" fontId="46" fillId="0" borderId="19" xfId="63" applyFont="1" applyBorder="1" applyAlignment="1" applyProtection="1">
      <alignment horizontal="center" vertical="center"/>
      <protection locked="0"/>
    </xf>
    <xf numFmtId="0" fontId="46" fillId="0" borderId="42" xfId="63" applyFont="1" applyBorder="1" applyAlignment="1" applyProtection="1">
      <alignment horizontal="center"/>
      <protection locked="0"/>
    </xf>
    <xf numFmtId="0" fontId="1" fillId="0" borderId="42" xfId="63" applyFont="1" applyBorder="1" applyAlignment="1">
      <alignment horizontal="center"/>
      <protection/>
    </xf>
    <xf numFmtId="0" fontId="46" fillId="0" borderId="59" xfId="63" applyFont="1" applyBorder="1" applyAlignment="1" applyProtection="1">
      <alignment horizontal="center"/>
      <protection locked="0"/>
    </xf>
    <xf numFmtId="0" fontId="46" fillId="0" borderId="19" xfId="63" applyFont="1" applyBorder="1" applyAlignment="1" applyProtection="1">
      <alignment horizontal="center"/>
      <protection locked="0"/>
    </xf>
    <xf numFmtId="0" fontId="46" fillId="0" borderId="77" xfId="63" applyFont="1" applyBorder="1" applyAlignment="1" applyProtection="1">
      <alignment horizontal="center"/>
      <protection locked="0"/>
    </xf>
    <xf numFmtId="0" fontId="24" fillId="0" borderId="59" xfId="63" applyFont="1" applyBorder="1" applyAlignment="1">
      <alignment horizontal="center" vertical="center"/>
      <protection/>
    </xf>
    <xf numFmtId="0" fontId="46" fillId="0" borderId="0" xfId="0" applyNumberFormat="1" applyFont="1" applyFill="1" applyBorder="1" applyAlignment="1" applyProtection="1">
      <alignment horizontal="left" vertical="center" shrinkToFit="1"/>
      <protection locked="0"/>
    </xf>
    <xf numFmtId="168" fontId="53" fillId="0" borderId="43" xfId="42" applyNumberFormat="1" applyFont="1" applyBorder="1" applyAlignment="1" applyProtection="1">
      <alignment vertical="center"/>
      <protection locked="0"/>
    </xf>
    <xf numFmtId="168" fontId="1" fillId="0" borderId="43" xfId="42" applyNumberFormat="1" applyBorder="1" applyAlignment="1">
      <alignment vertical="center"/>
    </xf>
    <xf numFmtId="0" fontId="46" fillId="0" borderId="43" xfId="0" applyNumberFormat="1" applyFont="1" applyBorder="1" applyAlignment="1" applyProtection="1">
      <alignment horizontal="left" vertical="center" indent="2" shrinkToFit="1"/>
      <protection locked="0"/>
    </xf>
    <xf numFmtId="0" fontId="0" fillId="0" borderId="43" xfId="0" applyBorder="1" applyAlignment="1">
      <alignment horizontal="left" vertical="center" indent="2"/>
    </xf>
    <xf numFmtId="0" fontId="52" fillId="0" borderId="43" xfId="0" applyFont="1" applyBorder="1" applyAlignment="1" applyProtection="1">
      <alignment horizontal="left" vertical="center" indent="2" shrinkToFit="1"/>
      <protection locked="0"/>
    </xf>
    <xf numFmtId="0" fontId="52" fillId="0" borderId="19" xfId="0" applyFont="1" applyBorder="1" applyAlignment="1" applyProtection="1">
      <alignment horizontal="left" vertical="center" indent="2" shrinkToFit="1"/>
      <protection locked="0"/>
    </xf>
    <xf numFmtId="0" fontId="54" fillId="0" borderId="0" xfId="63" applyFont="1" applyAlignment="1" applyProtection="1">
      <alignment horizontal="center"/>
      <protection locked="0"/>
    </xf>
    <xf numFmtId="14" fontId="54" fillId="0" borderId="0" xfId="63" applyNumberFormat="1" applyFont="1" applyAlignment="1" applyProtection="1">
      <alignment/>
      <protection locked="0"/>
    </xf>
    <xf numFmtId="0" fontId="54" fillId="0" borderId="0" xfId="63" applyFont="1" applyAlignment="1" applyProtection="1">
      <alignment/>
      <protection locked="0"/>
    </xf>
    <xf numFmtId="43" fontId="53" fillId="0" borderId="43" xfId="42" applyNumberFormat="1" applyFont="1" applyBorder="1" applyAlignment="1" applyProtection="1">
      <alignment vertical="center"/>
      <protection locked="0"/>
    </xf>
    <xf numFmtId="43" fontId="1" fillId="0" borderId="43" xfId="42" applyNumberFormat="1" applyBorder="1" applyAlignment="1">
      <alignment vertical="center"/>
    </xf>
    <xf numFmtId="0" fontId="49" fillId="0" borderId="0" xfId="63" applyFont="1" applyBorder="1" applyAlignment="1" applyProtection="1">
      <alignment horizontal="center"/>
      <protection locked="0"/>
    </xf>
    <xf numFmtId="171" fontId="53" fillId="0" borderId="19" xfId="42" applyNumberFormat="1" applyFont="1" applyBorder="1" applyAlignment="1" applyProtection="1">
      <alignment horizontal="right"/>
      <protection locked="0"/>
    </xf>
    <xf numFmtId="0" fontId="1" fillId="0" borderId="0" xfId="63" applyAlignment="1">
      <alignment/>
      <protection/>
    </xf>
    <xf numFmtId="168" fontId="54" fillId="0" borderId="43" xfId="42" applyNumberFormat="1" applyFont="1" applyBorder="1" applyAlignment="1" applyProtection="1">
      <alignment horizontal="center"/>
      <protection locked="0"/>
    </xf>
    <xf numFmtId="1" fontId="53" fillId="0" borderId="19" xfId="42" applyNumberFormat="1" applyFont="1" applyBorder="1" applyAlignment="1" applyProtection="1">
      <alignment horizontal="right"/>
      <protection locked="0"/>
    </xf>
    <xf numFmtId="0" fontId="103" fillId="0" borderId="0" xfId="57" applyFont="1" applyAlignment="1" applyProtection="1">
      <alignment horizontal="center"/>
      <protection locked="0"/>
    </xf>
    <xf numFmtId="0" fontId="1" fillId="0" borderId="0" xfId="63" applyAlignment="1" applyProtection="1">
      <alignment/>
      <protection locked="0"/>
    </xf>
    <xf numFmtId="0" fontId="1" fillId="0" borderId="48" xfId="63" applyBorder="1" applyAlignment="1" applyProtection="1">
      <alignment/>
      <protection locked="0"/>
    </xf>
    <xf numFmtId="0" fontId="1" fillId="0" borderId="47" xfId="63" applyBorder="1" applyAlignment="1" applyProtection="1">
      <alignment/>
      <protection locked="0"/>
    </xf>
    <xf numFmtId="168" fontId="24" fillId="0" borderId="42" xfId="42" applyNumberFormat="1" applyFont="1" applyBorder="1" applyAlignment="1">
      <alignment vertical="center"/>
    </xf>
    <xf numFmtId="168" fontId="24" fillId="0" borderId="42" xfId="45" applyNumberFormat="1" applyFont="1" applyBorder="1" applyAlignment="1" applyProtection="1">
      <alignment horizontal="center"/>
      <protection locked="0"/>
    </xf>
    <xf numFmtId="0" fontId="24" fillId="0" borderId="42" xfId="63" applyNumberFormat="1" applyFont="1" applyBorder="1" applyAlignment="1">
      <alignment horizontal="center" vertical="center"/>
      <protection/>
    </xf>
    <xf numFmtId="0" fontId="24" fillId="0" borderId="42" xfId="63" applyFont="1" applyBorder="1" applyAlignment="1">
      <alignment horizontal="left" vertical="center" indent="1"/>
      <protection/>
    </xf>
    <xf numFmtId="0" fontId="1" fillId="0" borderId="42" xfId="63" applyBorder="1" applyAlignment="1">
      <alignment horizontal="left" indent="1"/>
      <protection/>
    </xf>
    <xf numFmtId="0" fontId="24" fillId="0" borderId="42" xfId="63" applyFont="1" applyBorder="1" applyAlignment="1" applyProtection="1">
      <alignment horizontal="center"/>
      <protection locked="0"/>
    </xf>
    <xf numFmtId="0" fontId="1" fillId="0" borderId="42" xfId="63" applyBorder="1" applyAlignment="1">
      <alignment horizontal="center"/>
      <protection/>
    </xf>
    <xf numFmtId="0" fontId="24" fillId="0" borderId="59" xfId="63" applyFont="1" applyBorder="1" applyAlignment="1" applyProtection="1">
      <alignment horizontal="center" vertical="center" wrapText="1"/>
      <protection locked="0"/>
    </xf>
    <xf numFmtId="0" fontId="24" fillId="0" borderId="19" xfId="63" applyFont="1" applyBorder="1" applyAlignment="1" applyProtection="1">
      <alignment horizontal="center" vertical="center" wrapText="1"/>
      <protection locked="0"/>
    </xf>
    <xf numFmtId="0" fontId="1" fillId="0" borderId="77" xfId="63" applyBorder="1" applyAlignment="1">
      <alignment horizontal="center" vertical="center" wrapText="1"/>
      <protection/>
    </xf>
    <xf numFmtId="172" fontId="24" fillId="0" borderId="42" xfId="0" applyNumberFormat="1" applyFont="1" applyBorder="1" applyAlignment="1" applyProtection="1">
      <alignment horizontal="center"/>
      <protection locked="0"/>
    </xf>
    <xf numFmtId="172" fontId="0" fillId="0" borderId="42" xfId="0" applyNumberFormat="1" applyBorder="1" applyAlignment="1">
      <alignment horizontal="center"/>
    </xf>
    <xf numFmtId="0" fontId="46" fillId="0" borderId="59" xfId="0" applyFont="1" applyBorder="1" applyAlignment="1" applyProtection="1">
      <alignment horizontal="center"/>
      <protection locked="0"/>
    </xf>
    <xf numFmtId="0" fontId="46" fillId="0" borderId="19" xfId="0" applyFont="1" applyBorder="1" applyAlignment="1" applyProtection="1">
      <alignment horizontal="center"/>
      <protection locked="0"/>
    </xf>
    <xf numFmtId="0" fontId="46" fillId="0" borderId="77" xfId="0" applyFont="1" applyBorder="1" applyAlignment="1" applyProtection="1">
      <alignment horizontal="center"/>
      <protection locked="0"/>
    </xf>
    <xf numFmtId="172" fontId="24" fillId="0" borderId="42" xfId="63" applyNumberFormat="1" applyFont="1" applyBorder="1" applyAlignment="1" applyProtection="1">
      <alignment horizontal="center"/>
      <protection locked="0"/>
    </xf>
    <xf numFmtId="172" fontId="1" fillId="0" borderId="42" xfId="63" applyNumberFormat="1" applyBorder="1" applyAlignment="1">
      <alignment horizontal="center"/>
      <protection/>
    </xf>
    <xf numFmtId="0" fontId="24" fillId="0" borderId="59" xfId="63" applyFont="1" applyBorder="1" applyAlignment="1">
      <alignment horizontal="center" vertical="center"/>
      <protection/>
    </xf>
    <xf numFmtId="9" fontId="24" fillId="0" borderId="59" xfId="67" applyFont="1" applyBorder="1" applyAlignment="1">
      <alignment horizontal="center" shrinkToFit="1"/>
    </xf>
    <xf numFmtId="9" fontId="1" fillId="0" borderId="19" xfId="67" applyBorder="1" applyAlignment="1">
      <alignment horizontal="center" shrinkToFit="1"/>
    </xf>
    <xf numFmtId="9" fontId="1" fillId="0" borderId="77" xfId="67" applyBorder="1" applyAlignment="1">
      <alignment horizontal="center" shrinkToFit="1"/>
    </xf>
    <xf numFmtId="168" fontId="24" fillId="25" borderId="59" xfId="45" applyNumberFormat="1" applyFont="1" applyFill="1" applyBorder="1" applyAlignment="1">
      <alignment horizontal="center" vertical="center"/>
    </xf>
    <xf numFmtId="0" fontId="1" fillId="25" borderId="19" xfId="63" applyFill="1" applyBorder="1" applyAlignment="1">
      <alignment horizontal="center" vertical="center"/>
      <protection/>
    </xf>
    <xf numFmtId="0" fontId="1" fillId="25" borderId="77" xfId="63" applyFill="1" applyBorder="1" applyAlignment="1">
      <alignment horizontal="center" vertical="center"/>
      <protection/>
    </xf>
    <xf numFmtId="49" fontId="24" fillId="0" borderId="59" xfId="0" applyNumberFormat="1" applyFont="1" applyBorder="1" applyAlignment="1" quotePrefix="1">
      <alignment horizontal="center" shrinkToFit="1"/>
    </xf>
    <xf numFmtId="0" fontId="0" fillId="0" borderId="19" xfId="0" applyBorder="1" applyAlignment="1">
      <alignment horizontal="center" shrinkToFit="1"/>
    </xf>
    <xf numFmtId="0" fontId="0" fillId="0" borderId="77" xfId="0" applyBorder="1" applyAlignment="1">
      <alignment horizontal="center" shrinkToFit="1"/>
    </xf>
    <xf numFmtId="49" fontId="24" fillId="0" borderId="59" xfId="0" applyNumberFormat="1" applyFont="1" applyBorder="1" applyAlignment="1">
      <alignment horizontal="center" shrinkToFit="1"/>
    </xf>
    <xf numFmtId="0" fontId="46" fillId="0" borderId="42" xfId="63" applyFont="1" applyBorder="1" applyAlignment="1" applyProtection="1">
      <alignment horizontal="center" shrinkToFit="1"/>
      <protection locked="0"/>
    </xf>
    <xf numFmtId="0" fontId="1" fillId="0" borderId="42" xfId="63" applyFont="1" applyBorder="1" applyAlignment="1">
      <alignment horizontal="center" shrinkToFit="1"/>
      <protection/>
    </xf>
    <xf numFmtId="0" fontId="1" fillId="0" borderId="42" xfId="63" applyBorder="1" applyAlignment="1">
      <alignment horizontal="center" shrinkToFit="1"/>
      <protection/>
    </xf>
    <xf numFmtId="0" fontId="24" fillId="0" borderId="42" xfId="63" applyFont="1" applyBorder="1" applyAlignment="1">
      <alignment horizontal="left" vertical="center"/>
      <protection/>
    </xf>
    <xf numFmtId="0" fontId="1" fillId="0" borderId="42" xfId="63" applyBorder="1" applyAlignment="1">
      <alignment horizontal="left"/>
      <protection/>
    </xf>
    <xf numFmtId="0" fontId="46" fillId="0" borderId="42" xfId="0" applyFont="1" applyBorder="1" applyAlignment="1" applyProtection="1">
      <alignment horizontal="center" shrinkToFit="1"/>
      <protection locked="0"/>
    </xf>
    <xf numFmtId="0" fontId="1" fillId="0" borderId="42" xfId="0" applyFont="1" applyBorder="1" applyAlignment="1">
      <alignment horizontal="center" shrinkToFit="1"/>
    </xf>
    <xf numFmtId="0" fontId="0" fillId="0" borderId="42" xfId="0" applyBorder="1" applyAlignment="1">
      <alignment horizontal="center" shrinkToFit="1"/>
    </xf>
    <xf numFmtId="0" fontId="50" fillId="0" borderId="59" xfId="57" applyFont="1" applyBorder="1" applyAlignment="1" applyProtection="1">
      <alignment horizontal="center" vertical="center"/>
      <protection locked="0"/>
    </xf>
    <xf numFmtId="0" fontId="24" fillId="0" borderId="19" xfId="63" applyFont="1" applyBorder="1" applyAlignment="1">
      <alignment horizontal="left" shrinkToFit="1"/>
      <protection/>
    </xf>
    <xf numFmtId="0" fontId="1" fillId="0" borderId="19" xfId="63" applyBorder="1">
      <alignment/>
      <protection/>
    </xf>
    <xf numFmtId="0" fontId="1" fillId="0" borderId="77" xfId="63" applyBorder="1">
      <alignment/>
      <protection/>
    </xf>
    <xf numFmtId="9" fontId="24" fillId="25" borderId="59" xfId="67" applyFont="1" applyFill="1" applyBorder="1" applyAlignment="1">
      <alignment horizontal="center" shrinkToFit="1"/>
    </xf>
    <xf numFmtId="9" fontId="1" fillId="25" borderId="19" xfId="67" applyFill="1" applyBorder="1" applyAlignment="1">
      <alignment horizontal="center" shrinkToFit="1"/>
    </xf>
    <xf numFmtId="9" fontId="1" fillId="25" borderId="77" xfId="67" applyFill="1" applyBorder="1" applyAlignment="1">
      <alignment horizontal="center" shrinkToFit="1"/>
    </xf>
    <xf numFmtId="0" fontId="24" fillId="0" borderId="59" xfId="0" applyFont="1" applyBorder="1" applyAlignment="1">
      <alignment horizontal="center" shrinkToFit="1"/>
    </xf>
    <xf numFmtId="49" fontId="24" fillId="25" borderId="59" xfId="63" applyNumberFormat="1" applyFont="1" applyFill="1" applyBorder="1" applyAlignment="1">
      <alignment horizontal="center" shrinkToFit="1"/>
      <protection/>
    </xf>
    <xf numFmtId="0" fontId="1" fillId="25" borderId="19" xfId="63" applyFill="1" applyBorder="1" applyAlignment="1">
      <alignment horizontal="center" shrinkToFit="1"/>
      <protection/>
    </xf>
    <xf numFmtId="0" fontId="1" fillId="25" borderId="77" xfId="63" applyFill="1" applyBorder="1" applyAlignment="1">
      <alignment horizontal="center" shrinkToFit="1"/>
      <protection/>
    </xf>
    <xf numFmtId="0" fontId="24" fillId="0" borderId="59" xfId="63" applyFont="1" applyBorder="1" applyAlignment="1">
      <alignment horizontal="center" shrinkToFit="1"/>
      <protection/>
    </xf>
    <xf numFmtId="0" fontId="1" fillId="0" borderId="19" xfId="63" applyBorder="1" applyAlignment="1">
      <alignment horizontal="center" shrinkToFit="1"/>
      <protection/>
    </xf>
    <xf numFmtId="0" fontId="1" fillId="0" borderId="77" xfId="63" applyBorder="1" applyAlignment="1">
      <alignment horizontal="center" shrinkToFit="1"/>
      <protection/>
    </xf>
    <xf numFmtId="168" fontId="53" fillId="25" borderId="59" xfId="42" applyNumberFormat="1" applyFont="1" applyFill="1" applyBorder="1" applyAlignment="1" applyProtection="1">
      <alignment vertical="center"/>
      <protection locked="0"/>
    </xf>
    <xf numFmtId="168" fontId="1" fillId="25" borderId="19" xfId="42" applyNumberFormat="1" applyFill="1" applyBorder="1" applyAlignment="1">
      <alignment/>
    </xf>
    <xf numFmtId="168" fontId="1" fillId="25" borderId="77" xfId="42" applyNumberFormat="1" applyFill="1" applyBorder="1" applyAlignment="1">
      <alignment/>
    </xf>
    <xf numFmtId="0" fontId="24" fillId="25" borderId="59" xfId="63" applyNumberFormat="1" applyFont="1" applyFill="1" applyBorder="1" applyAlignment="1" applyProtection="1">
      <alignment vertical="center"/>
      <protection locked="0"/>
    </xf>
    <xf numFmtId="0" fontId="1" fillId="25" borderId="19" xfId="63" applyFill="1" applyBorder="1" applyAlignment="1">
      <alignment/>
      <protection/>
    </xf>
    <xf numFmtId="0" fontId="1" fillId="25" borderId="77" xfId="63" applyFill="1" applyBorder="1" applyAlignment="1">
      <alignment/>
      <protection/>
    </xf>
    <xf numFmtId="0" fontId="69" fillId="0" borderId="59" xfId="63" applyFont="1" applyBorder="1" applyAlignment="1" applyProtection="1">
      <alignment vertical="center" shrinkToFit="1"/>
      <protection locked="0"/>
    </xf>
    <xf numFmtId="0" fontId="1" fillId="0" borderId="77" xfId="63" applyBorder="1" applyAlignment="1">
      <alignment shrinkToFit="1"/>
      <protection/>
    </xf>
    <xf numFmtId="0" fontId="26" fillId="0" borderId="59" xfId="63" applyFont="1" applyBorder="1" applyAlignment="1" applyProtection="1">
      <alignment vertical="center" wrapText="1" shrinkToFit="1"/>
      <protection locked="0"/>
    </xf>
    <xf numFmtId="0" fontId="1" fillId="0" borderId="19" xfId="63" applyBorder="1" applyAlignment="1">
      <alignment/>
      <protection/>
    </xf>
    <xf numFmtId="0" fontId="1" fillId="0" borderId="77" xfId="63" applyBorder="1" applyAlignment="1">
      <alignment/>
      <protection/>
    </xf>
    <xf numFmtId="168" fontId="24" fillId="0" borderId="81" xfId="45" applyNumberFormat="1" applyFont="1" applyBorder="1" applyAlignment="1" applyProtection="1">
      <alignment horizontal="center"/>
      <protection locked="0"/>
    </xf>
    <xf numFmtId="168" fontId="24" fillId="0" borderId="43" xfId="45" applyNumberFormat="1" applyFont="1" applyBorder="1" applyAlignment="1" applyProtection="1">
      <alignment horizontal="center"/>
      <protection locked="0"/>
    </xf>
    <xf numFmtId="0" fontId="24" fillId="0" borderId="0" xfId="63" applyFont="1" applyAlignment="1" applyProtection="1">
      <alignment/>
      <protection locked="0"/>
    </xf>
    <xf numFmtId="0" fontId="24" fillId="0" borderId="0" xfId="63" applyFont="1" applyAlignment="1" applyProtection="1">
      <alignment shrinkToFit="1"/>
      <protection locked="0"/>
    </xf>
    <xf numFmtId="0" fontId="1" fillId="0" borderId="0" xfId="63" applyAlignment="1">
      <alignment shrinkToFit="1"/>
      <protection/>
    </xf>
    <xf numFmtId="168" fontId="46" fillId="25" borderId="43" xfId="63" applyNumberFormat="1" applyFont="1" applyFill="1" applyBorder="1" applyAlignment="1" applyProtection="1">
      <alignment horizontal="center"/>
      <protection locked="0"/>
    </xf>
    <xf numFmtId="168" fontId="46" fillId="25" borderId="43" xfId="45" applyNumberFormat="1" applyFont="1" applyFill="1" applyBorder="1" applyAlignment="1" applyProtection="1">
      <alignment horizontal="center"/>
      <protection locked="0"/>
    </xf>
    <xf numFmtId="0" fontId="26" fillId="0" borderId="45" xfId="63" applyFont="1" applyBorder="1" applyAlignment="1" applyProtection="1">
      <alignment/>
      <protection locked="0"/>
    </xf>
    <xf numFmtId="168" fontId="49" fillId="25" borderId="19" xfId="45" applyNumberFormat="1" applyFont="1" applyFill="1" applyBorder="1" applyAlignment="1" applyProtection="1">
      <alignment horizontal="center"/>
      <protection hidden="1"/>
    </xf>
    <xf numFmtId="168" fontId="24" fillId="0" borderId="19" xfId="63" applyNumberFormat="1" applyFont="1" applyBorder="1" applyAlignment="1" applyProtection="1">
      <alignment horizontal="center"/>
      <protection locked="0"/>
    </xf>
    <xf numFmtId="0" fontId="66" fillId="0" borderId="0" xfId="63" applyFont="1" applyBorder="1" applyAlignment="1" applyProtection="1">
      <alignment horizontal="center"/>
      <protection locked="0"/>
    </xf>
    <xf numFmtId="168" fontId="49" fillId="25" borderId="43" xfId="45" applyNumberFormat="1" applyFont="1" applyFill="1" applyBorder="1" applyAlignment="1" applyProtection="1">
      <alignment horizontal="center"/>
      <protection hidden="1"/>
    </xf>
    <xf numFmtId="168" fontId="49" fillId="0" borderId="19" xfId="45" applyNumberFormat="1" applyFont="1" applyBorder="1" applyAlignment="1" applyProtection="1">
      <alignment horizontal="center" vertical="center"/>
      <protection locked="0"/>
    </xf>
    <xf numFmtId="168" fontId="46" fillId="0" borderId="43" xfId="45" applyNumberFormat="1" applyFont="1" applyBorder="1" applyAlignment="1" applyProtection="1">
      <alignment horizontal="center"/>
      <protection locked="0"/>
    </xf>
    <xf numFmtId="168" fontId="49" fillId="25" borderId="19" xfId="45" applyNumberFormat="1" applyFont="1" applyFill="1" applyBorder="1" applyAlignment="1" applyProtection="1">
      <alignment horizontal="center" vertical="center"/>
      <protection locked="0"/>
    </xf>
    <xf numFmtId="168" fontId="53" fillId="25" borderId="43" xfId="45" applyNumberFormat="1" applyFont="1" applyFill="1" applyBorder="1" applyAlignment="1" applyProtection="1">
      <alignment vertical="center"/>
      <protection locked="0"/>
    </xf>
    <xf numFmtId="0" fontId="1" fillId="25" borderId="43" xfId="63" applyFill="1" applyBorder="1" applyAlignment="1">
      <alignment vertical="center"/>
      <protection/>
    </xf>
    <xf numFmtId="168" fontId="24" fillId="0" borderId="43" xfId="63" applyNumberFormat="1" applyFont="1" applyBorder="1" applyAlignment="1" applyProtection="1">
      <alignment horizontal="center"/>
      <protection locked="0"/>
    </xf>
    <xf numFmtId="0" fontId="24" fillId="0" borderId="43" xfId="63" applyFont="1" applyBorder="1" applyAlignment="1" applyProtection="1">
      <alignment horizontal="center"/>
      <protection locked="0"/>
    </xf>
    <xf numFmtId="168" fontId="53" fillId="0" borderId="43" xfId="45" applyNumberFormat="1" applyFont="1" applyBorder="1" applyAlignment="1" applyProtection="1">
      <alignment vertical="center"/>
      <protection locked="0"/>
    </xf>
    <xf numFmtId="0" fontId="1" fillId="0" borderId="43" xfId="63" applyBorder="1" applyAlignment="1">
      <alignment vertical="center"/>
      <protection/>
    </xf>
    <xf numFmtId="168" fontId="46" fillId="0" borderId="19" xfId="45" applyNumberFormat="1" applyFont="1" applyBorder="1" applyAlignment="1" applyProtection="1">
      <alignment horizontal="center"/>
      <protection hidden="1"/>
    </xf>
    <xf numFmtId="168" fontId="24" fillId="0" borderId="81" xfId="63" applyNumberFormat="1" applyFont="1" applyBorder="1" applyAlignment="1" applyProtection="1">
      <alignment horizontal="center"/>
      <protection locked="0"/>
    </xf>
    <xf numFmtId="0" fontId="24" fillId="0" borderId="81" xfId="63" applyFont="1" applyBorder="1" applyAlignment="1" applyProtection="1">
      <alignment horizontal="center"/>
      <protection locked="0"/>
    </xf>
    <xf numFmtId="0" fontId="50" fillId="0" borderId="59" xfId="57" applyFont="1" applyBorder="1" applyAlignment="1">
      <alignment horizontal="center" vertical="center" wrapText="1"/>
    </xf>
    <xf numFmtId="0" fontId="50" fillId="0" borderId="19" xfId="57" applyFont="1" applyBorder="1" applyAlignment="1">
      <alignment horizontal="center" vertical="center" wrapText="1"/>
    </xf>
    <xf numFmtId="0" fontId="0" fillId="0" borderId="19" xfId="0" applyBorder="1" applyAlignment="1">
      <alignment vertical="top" wrapText="1"/>
    </xf>
    <xf numFmtId="0" fontId="0" fillId="0" borderId="77" xfId="0" applyBorder="1" applyAlignment="1">
      <alignment vertical="top" wrapText="1"/>
    </xf>
    <xf numFmtId="0" fontId="52" fillId="0" borderId="43" xfId="0" applyNumberFormat="1" applyFont="1" applyBorder="1" applyAlignment="1" applyProtection="1">
      <alignment horizontal="right" vertical="center" shrinkToFit="1"/>
      <protection locked="0"/>
    </xf>
    <xf numFmtId="0" fontId="24" fillId="0" borderId="0" xfId="63" applyFont="1" applyAlignment="1" applyProtection="1">
      <alignment horizontal="left" vertical="center" indent="4"/>
      <protection locked="0"/>
    </xf>
    <xf numFmtId="49" fontId="46" fillId="0" borderId="19" xfId="63" applyNumberFormat="1" applyFont="1" applyFill="1" applyBorder="1" applyAlignment="1" applyProtection="1">
      <alignment horizontal="center" vertical="center" shrinkToFit="1"/>
      <protection locked="0"/>
    </xf>
    <xf numFmtId="0" fontId="50" fillId="0" borderId="19" xfId="57" applyFont="1" applyBorder="1" applyAlignment="1">
      <alignment horizontal="center" vertical="center"/>
    </xf>
    <xf numFmtId="0" fontId="50" fillId="0" borderId="77" xfId="57" applyFont="1" applyBorder="1" applyAlignment="1">
      <alignment horizontal="center" vertical="center"/>
    </xf>
    <xf numFmtId="0" fontId="24" fillId="0" borderId="0" xfId="63" applyFont="1" applyAlignment="1" applyProtection="1">
      <alignment horizontal="left" vertical="center"/>
      <protection locked="0"/>
    </xf>
    <xf numFmtId="0" fontId="50" fillId="0" borderId="42" xfId="57" applyFont="1" applyBorder="1" applyAlignment="1">
      <alignment horizontal="center" vertical="center" wrapText="1"/>
    </xf>
    <xf numFmtId="0" fontId="51" fillId="0" borderId="0" xfId="63" applyFont="1" applyFill="1" applyBorder="1" applyAlignment="1" applyProtection="1">
      <alignment horizontal="left" vertical="center"/>
      <protection locked="0"/>
    </xf>
    <xf numFmtId="0" fontId="50" fillId="0" borderId="77" xfId="57" applyFont="1" applyBorder="1" applyAlignment="1">
      <alignment horizontal="center" vertical="center" wrapText="1"/>
    </xf>
    <xf numFmtId="0" fontId="1" fillId="0" borderId="0" xfId="63" applyAlignment="1">
      <alignment horizontal="left"/>
      <protection/>
    </xf>
    <xf numFmtId="0" fontId="50" fillId="0" borderId="0" xfId="57" applyFont="1" applyAlignment="1">
      <alignment/>
    </xf>
    <xf numFmtId="0" fontId="51" fillId="0" borderId="0" xfId="63" applyFont="1" applyFill="1" applyBorder="1" applyAlignment="1" applyProtection="1">
      <alignment horizontal="left"/>
      <protection locked="0"/>
    </xf>
    <xf numFmtId="0" fontId="24" fillId="0" borderId="0" xfId="63" applyFont="1" applyBorder="1" applyAlignment="1" applyProtection="1">
      <alignment horizontal="left"/>
      <protection locked="0"/>
    </xf>
    <xf numFmtId="0" fontId="24" fillId="0" borderId="0" xfId="63" applyFont="1" applyAlignment="1">
      <alignment horizontal="left"/>
      <protection/>
    </xf>
    <xf numFmtId="0" fontId="24" fillId="0" borderId="0" xfId="63" applyFont="1" applyAlignment="1">
      <alignment horizontal="left"/>
      <protection/>
    </xf>
    <xf numFmtId="49" fontId="52" fillId="0" borderId="43" xfId="0" applyNumberFormat="1" applyFont="1" applyBorder="1" applyAlignment="1" applyProtection="1">
      <alignment horizontal="right" vertical="center" shrinkToFit="1"/>
      <protection locked="0"/>
    </xf>
    <xf numFmtId="49" fontId="52" fillId="0" borderId="19" xfId="0" applyNumberFormat="1" applyFont="1" applyBorder="1" applyAlignment="1" applyProtection="1">
      <alignment horizontal="right" vertical="center" shrinkToFit="1"/>
      <protection locked="0"/>
    </xf>
    <xf numFmtId="168" fontId="52" fillId="0" borderId="41" xfId="45" applyNumberFormat="1" applyFont="1" applyBorder="1" applyAlignment="1" applyProtection="1">
      <alignment horizontal="center"/>
      <protection hidden="1"/>
    </xf>
    <xf numFmtId="168" fontId="49" fillId="0" borderId="81" xfId="45" applyNumberFormat="1" applyFont="1" applyBorder="1" applyAlignment="1" applyProtection="1">
      <alignment horizontal="center"/>
      <protection locked="0"/>
    </xf>
    <xf numFmtId="168" fontId="49" fillId="25" borderId="19" xfId="45" applyNumberFormat="1" applyFont="1" applyFill="1" applyBorder="1" applyAlignment="1" applyProtection="1">
      <alignment horizontal="center"/>
      <protection locked="0"/>
    </xf>
    <xf numFmtId="168" fontId="49" fillId="25" borderId="43" xfId="45" applyNumberFormat="1" applyFont="1" applyFill="1" applyBorder="1" applyAlignment="1" applyProtection="1">
      <alignment horizontal="center"/>
      <protection locked="0"/>
    </xf>
    <xf numFmtId="0" fontId="47" fillId="0" borderId="52" xfId="63" applyFont="1" applyBorder="1" applyAlignment="1" applyProtection="1">
      <alignment horizontal="center" vertical="center"/>
      <protection locked="0"/>
    </xf>
    <xf numFmtId="0" fontId="95" fillId="0" borderId="56" xfId="63" applyFont="1" applyBorder="1" applyAlignment="1">
      <alignment horizontal="center" vertical="center"/>
      <protection/>
    </xf>
    <xf numFmtId="168" fontId="46" fillId="0" borderId="43" xfId="45" applyNumberFormat="1" applyFont="1" applyBorder="1" applyAlignment="1" applyProtection="1">
      <alignment horizontal="center"/>
      <protection hidden="1"/>
    </xf>
    <xf numFmtId="10" fontId="7" fillId="0" borderId="59" xfId="63" applyNumberFormat="1" applyFont="1" applyBorder="1" applyAlignment="1" applyProtection="1">
      <alignment horizontal="center" shrinkToFit="1"/>
      <protection locked="0"/>
    </xf>
    <xf numFmtId="10" fontId="7" fillId="0" borderId="19" xfId="63" applyNumberFormat="1" applyFont="1" applyBorder="1" applyAlignment="1" applyProtection="1">
      <alignment horizontal="center" shrinkToFit="1"/>
      <protection locked="0"/>
    </xf>
    <xf numFmtId="10" fontId="7" fillId="0" borderId="77" xfId="63" applyNumberFormat="1" applyFont="1" applyBorder="1" applyAlignment="1" applyProtection="1">
      <alignment horizontal="center" shrinkToFit="1"/>
      <protection locked="0"/>
    </xf>
    <xf numFmtId="14" fontId="52" fillId="0" borderId="43" xfId="0" applyNumberFormat="1" applyFont="1" applyBorder="1" applyAlignment="1" applyProtection="1">
      <alignment horizontal="right" vertical="center" shrinkToFit="1"/>
      <protection locked="0"/>
    </xf>
    <xf numFmtId="0" fontId="24" fillId="0" borderId="0" xfId="63" applyFont="1" applyFill="1" applyBorder="1" applyAlignment="1" applyProtection="1">
      <alignment horizontal="left"/>
      <protection locked="0"/>
    </xf>
    <xf numFmtId="0" fontId="24" fillId="0" borderId="0" xfId="63" applyFont="1" applyAlignment="1">
      <alignment/>
      <protection/>
    </xf>
    <xf numFmtId="168" fontId="49" fillId="25" borderId="41" xfId="45" applyNumberFormat="1" applyFont="1" applyFill="1" applyBorder="1" applyAlignment="1" applyProtection="1">
      <alignment horizontal="center"/>
      <protection hidden="1"/>
    </xf>
    <xf numFmtId="0" fontId="50" fillId="0" borderId="59" xfId="57" applyFont="1" applyBorder="1" applyAlignment="1" applyProtection="1">
      <alignment horizontal="center"/>
      <protection locked="0"/>
    </xf>
    <xf numFmtId="0" fontId="50" fillId="0" borderId="77" xfId="57" applyFont="1" applyBorder="1" applyAlignment="1" applyProtection="1">
      <alignment horizontal="center"/>
      <protection locked="0"/>
    </xf>
    <xf numFmtId="0" fontId="55" fillId="0" borderId="0" xfId="63" applyFont="1" applyBorder="1" applyAlignment="1" applyProtection="1">
      <alignment horizontal="center"/>
      <protection locked="0"/>
    </xf>
    <xf numFmtId="49" fontId="38" fillId="0" borderId="19" xfId="57" applyNumberFormat="1" applyFill="1" applyBorder="1" applyAlignment="1" applyProtection="1">
      <alignment horizontal="center" vertical="center" shrinkToFit="1"/>
      <protection locked="0"/>
    </xf>
    <xf numFmtId="0" fontId="46" fillId="0" borderId="43" xfId="0" applyFont="1" applyBorder="1" applyAlignment="1" applyProtection="1">
      <alignment horizontal="right"/>
      <protection locked="0"/>
    </xf>
    <xf numFmtId="0" fontId="53" fillId="0" borderId="0" xfId="63" applyFont="1" applyBorder="1" applyAlignment="1" applyProtection="1">
      <alignment horizontal="left" vertical="center"/>
      <protection locked="0"/>
    </xf>
    <xf numFmtId="168" fontId="49" fillId="0" borderId="43" xfId="45" applyNumberFormat="1" applyFont="1" applyBorder="1" applyAlignment="1" applyProtection="1">
      <alignment horizontal="center"/>
      <protection locked="0"/>
    </xf>
    <xf numFmtId="168" fontId="1" fillId="0" borderId="43" xfId="63" applyNumberFormat="1" applyBorder="1" applyAlignment="1">
      <alignment vertical="center"/>
      <protection/>
    </xf>
    <xf numFmtId="1" fontId="53" fillId="0" borderId="43" xfId="45" applyNumberFormat="1" applyFont="1" applyBorder="1" applyAlignment="1" applyProtection="1">
      <alignment vertical="center"/>
      <protection locked="0"/>
    </xf>
    <xf numFmtId="1" fontId="1" fillId="0" borderId="43" xfId="63" applyNumberFormat="1" applyBorder="1" applyAlignment="1">
      <alignment vertical="center"/>
      <protection/>
    </xf>
    <xf numFmtId="168" fontId="24" fillId="0" borderId="19" xfId="45" applyNumberFormat="1" applyFont="1" applyBorder="1" applyAlignment="1" applyProtection="1">
      <alignment horizontal="center"/>
      <protection locked="0"/>
    </xf>
    <xf numFmtId="0" fontId="1" fillId="0" borderId="19" xfId="63" applyBorder="1" applyAlignment="1">
      <alignment horizontal="center"/>
      <protection/>
    </xf>
    <xf numFmtId="168" fontId="24" fillId="0" borderId="19" xfId="45" applyNumberFormat="1" applyFont="1" applyBorder="1" applyAlignment="1" applyProtection="1">
      <alignment horizontal="right"/>
      <protection locked="0"/>
    </xf>
    <xf numFmtId="0" fontId="67" fillId="0" borderId="59" xfId="63" applyFont="1" applyBorder="1" applyAlignment="1" applyProtection="1">
      <alignment horizontal="center" vertical="center" wrapText="1"/>
      <protection locked="0"/>
    </xf>
    <xf numFmtId="0" fontId="102" fillId="0" borderId="44" xfId="63" applyFont="1" applyBorder="1" applyAlignment="1" applyProtection="1">
      <alignment horizontal="center" vertical="center" wrapText="1" shrinkToFit="1"/>
      <protection locked="0"/>
    </xf>
    <xf numFmtId="0" fontId="102" fillId="0" borderId="45" xfId="63" applyFont="1" applyBorder="1" applyAlignment="1" applyProtection="1">
      <alignment horizontal="center" vertical="center" wrapText="1" shrinkToFit="1"/>
      <protection locked="0"/>
    </xf>
    <xf numFmtId="168" fontId="53" fillId="0" borderId="59" xfId="42" applyNumberFormat="1" applyFont="1" applyBorder="1" applyAlignment="1" applyProtection="1">
      <alignment vertical="center"/>
      <protection locked="0"/>
    </xf>
    <xf numFmtId="168" fontId="1" fillId="0" borderId="19" xfId="42" applyNumberFormat="1" applyBorder="1" applyAlignment="1">
      <alignment/>
    </xf>
    <xf numFmtId="168" fontId="1" fillId="0" borderId="77" xfId="42" applyNumberFormat="1" applyBorder="1" applyAlignment="1">
      <alignment/>
    </xf>
    <xf numFmtId="0" fontId="24" fillId="0" borderId="59" xfId="63" applyNumberFormat="1" applyFont="1" applyBorder="1" applyAlignment="1" applyProtection="1">
      <alignment vertical="center"/>
      <protection locked="0"/>
    </xf>
    <xf numFmtId="168" fontId="58" fillId="25" borderId="43" xfId="45" applyNumberFormat="1" applyFont="1" applyFill="1" applyBorder="1" applyAlignment="1" applyProtection="1">
      <alignment horizontal="center"/>
      <protection hidden="1"/>
    </xf>
    <xf numFmtId="168" fontId="58" fillId="0" borderId="43" xfId="45" applyNumberFormat="1" applyFont="1" applyBorder="1" applyAlignment="1" applyProtection="1">
      <alignment horizontal="center"/>
      <protection hidden="1"/>
    </xf>
    <xf numFmtId="49" fontId="1" fillId="0" borderId="0" xfId="63" applyNumberFormat="1" applyBorder="1" applyAlignment="1" applyProtection="1">
      <alignment horizontal="center"/>
      <protection locked="0"/>
    </xf>
    <xf numFmtId="0" fontId="56" fillId="0" borderId="0" xfId="63" applyFont="1" applyBorder="1" applyAlignment="1" applyProtection="1">
      <alignment horizontal="center"/>
      <protection locked="0"/>
    </xf>
    <xf numFmtId="168" fontId="49" fillId="25" borderId="41" xfId="45" applyNumberFormat="1" applyFont="1" applyFill="1" applyBorder="1" applyAlignment="1" applyProtection="1">
      <alignment horizontal="center"/>
      <protection locked="0"/>
    </xf>
    <xf numFmtId="0" fontId="24" fillId="0" borderId="0" xfId="63" applyFont="1" applyAlignment="1" applyProtection="1">
      <alignment horizontal="right"/>
      <protection locked="0"/>
    </xf>
    <xf numFmtId="168" fontId="49" fillId="0" borderId="43" xfId="45" applyNumberFormat="1" applyFont="1" applyBorder="1" applyAlignment="1" applyProtection="1">
      <alignment horizontal="center" vertical="center"/>
      <protection locked="0"/>
    </xf>
    <xf numFmtId="0" fontId="65" fillId="0" borderId="0" xfId="63" applyFont="1" applyBorder="1" applyAlignment="1" applyProtection="1">
      <alignment horizontal="center"/>
      <protection locked="0"/>
    </xf>
    <xf numFmtId="0" fontId="64" fillId="0" borderId="0" xfId="63" applyFont="1" applyBorder="1" applyAlignment="1" applyProtection="1">
      <alignment horizontal="left" vertical="center"/>
      <protection locked="0"/>
    </xf>
    <xf numFmtId="0" fontId="67" fillId="0" borderId="59" xfId="63" applyFont="1" applyBorder="1" applyAlignment="1" applyProtection="1">
      <alignment horizontal="center" vertical="center"/>
      <protection locked="0"/>
    </xf>
    <xf numFmtId="0" fontId="67" fillId="0" borderId="19" xfId="63" applyFont="1" applyBorder="1" applyAlignment="1" applyProtection="1">
      <alignment horizontal="center" vertical="center"/>
      <protection locked="0"/>
    </xf>
    <xf numFmtId="0" fontId="67" fillId="0" borderId="77" xfId="63" applyFont="1" applyBorder="1" applyAlignment="1" applyProtection="1">
      <alignment horizontal="center" vertical="center"/>
      <protection locked="0"/>
    </xf>
    <xf numFmtId="168" fontId="24" fillId="0" borderId="43" xfId="45" applyNumberFormat="1" applyFont="1" applyBorder="1" applyAlignment="1" applyProtection="1">
      <alignment horizontal="center"/>
      <protection/>
    </xf>
    <xf numFmtId="0" fontId="24" fillId="0" borderId="59" xfId="63" applyFont="1" applyFill="1" applyBorder="1" applyAlignment="1">
      <alignment horizontal="center" shrinkToFit="1"/>
      <protection/>
    </xf>
    <xf numFmtId="0" fontId="1" fillId="0" borderId="19" xfId="63" applyFont="1" applyBorder="1" applyAlignment="1">
      <alignment/>
      <protection/>
    </xf>
    <xf numFmtId="0" fontId="1" fillId="0" borderId="77" xfId="63" applyFont="1" applyBorder="1" applyAlignment="1">
      <alignment/>
      <protection/>
    </xf>
    <xf numFmtId="0" fontId="24" fillId="0" borderId="42" xfId="63" applyFont="1" applyFill="1" applyBorder="1" applyAlignment="1">
      <alignment horizontal="center"/>
      <protection/>
    </xf>
    <xf numFmtId="0" fontId="24" fillId="0" borderId="42" xfId="63" applyFont="1" applyBorder="1" applyAlignment="1">
      <alignment horizontal="center"/>
      <protection/>
    </xf>
    <xf numFmtId="0" fontId="24" fillId="0" borderId="19" xfId="63" applyFont="1" applyFill="1" applyBorder="1" applyAlignment="1">
      <alignment horizontal="center"/>
      <protection/>
    </xf>
    <xf numFmtId="0" fontId="24" fillId="0" borderId="77" xfId="63" applyFont="1" applyFill="1" applyBorder="1" applyAlignment="1">
      <alignment horizontal="center"/>
      <protection/>
    </xf>
    <xf numFmtId="169" fontId="6" fillId="0" borderId="59" xfId="57" applyNumberFormat="1" applyFont="1" applyBorder="1" applyAlignment="1" applyProtection="1">
      <alignment horizontal="left"/>
      <protection locked="0"/>
    </xf>
    <xf numFmtId="0" fontId="6" fillId="0" borderId="19" xfId="63" applyFont="1" applyBorder="1" applyAlignment="1">
      <alignment horizontal="left"/>
      <protection/>
    </xf>
    <xf numFmtId="169" fontId="73" fillId="0" borderId="59" xfId="63" applyNumberFormat="1" applyFont="1" applyBorder="1" applyAlignment="1" applyProtection="1">
      <alignment horizontal="center"/>
      <protection locked="0"/>
    </xf>
    <xf numFmtId="0" fontId="1" fillId="0" borderId="77" xfId="63" applyBorder="1" applyAlignment="1">
      <alignment horizontal="center"/>
      <protection/>
    </xf>
    <xf numFmtId="168" fontId="73" fillId="0" borderId="59" xfId="45" applyNumberFormat="1" applyFont="1" applyBorder="1" applyAlignment="1" applyProtection="1">
      <alignment horizontal="center"/>
      <protection locked="0"/>
    </xf>
    <xf numFmtId="0" fontId="72" fillId="0" borderId="42" xfId="57" applyFont="1" applyBorder="1" applyAlignment="1">
      <alignment horizontal="center" vertical="center"/>
    </xf>
    <xf numFmtId="0" fontId="50" fillId="0" borderId="42" xfId="57" applyFont="1" applyBorder="1" applyAlignment="1">
      <alignment/>
    </xf>
    <xf numFmtId="0" fontId="24" fillId="0" borderId="42" xfId="63" applyFont="1" applyBorder="1" applyAlignment="1">
      <alignment horizontal="left" vertical="center" indent="1"/>
      <protection/>
    </xf>
    <xf numFmtId="0" fontId="71" fillId="0" borderId="42" xfId="63" applyFont="1" applyBorder="1" applyAlignment="1">
      <alignment horizontal="center" vertical="center" wrapText="1"/>
      <protection/>
    </xf>
    <xf numFmtId="0" fontId="68" fillId="0" borderId="42" xfId="63" applyFont="1" applyBorder="1" applyAlignment="1">
      <alignment/>
      <protection/>
    </xf>
    <xf numFmtId="0" fontId="50" fillId="0" borderId="59" xfId="63" applyFont="1" applyBorder="1" applyAlignment="1">
      <alignment horizontal="left" vertical="center" wrapText="1"/>
      <protection/>
    </xf>
    <xf numFmtId="0" fontId="74" fillId="0" borderId="19" xfId="63" applyFont="1" applyBorder="1" applyAlignment="1">
      <alignment horizontal="left"/>
      <protection/>
    </xf>
    <xf numFmtId="0" fontId="74" fillId="0" borderId="77" xfId="63" applyFont="1" applyBorder="1" applyAlignment="1">
      <alignment horizontal="left"/>
      <protection/>
    </xf>
    <xf numFmtId="0" fontId="53" fillId="0" borderId="42" xfId="63" applyFont="1" applyBorder="1" applyAlignment="1" applyProtection="1">
      <alignment horizontal="left"/>
      <protection locked="0"/>
    </xf>
    <xf numFmtId="43" fontId="49" fillId="0" borderId="42" xfId="42" applyFont="1" applyBorder="1" applyAlignment="1" applyProtection="1">
      <alignment horizontal="center"/>
      <protection locked="0"/>
    </xf>
    <xf numFmtId="174" fontId="24" fillId="0" borderId="59" xfId="42" applyNumberFormat="1" applyFont="1" applyBorder="1" applyAlignment="1">
      <alignment vertical="center"/>
    </xf>
    <xf numFmtId="174" fontId="1" fillId="0" borderId="19" xfId="63" applyNumberFormat="1" applyBorder="1" applyAlignment="1">
      <alignment vertical="center"/>
      <protection/>
    </xf>
    <xf numFmtId="174" fontId="1" fillId="0" borderId="77" xfId="63" applyNumberFormat="1" applyBorder="1" applyAlignment="1">
      <alignment vertical="center"/>
      <protection/>
    </xf>
    <xf numFmtId="0" fontId="103" fillId="0" borderId="47" xfId="57" applyFont="1" applyBorder="1" applyAlignment="1" applyProtection="1">
      <alignment horizontal="center"/>
      <protection locked="0"/>
    </xf>
    <xf numFmtId="0" fontId="103" fillId="0" borderId="0" xfId="57" applyFont="1" applyBorder="1" applyAlignment="1" applyProtection="1">
      <alignment horizontal="center"/>
      <protection locked="0"/>
    </xf>
    <xf numFmtId="0" fontId="67" fillId="0" borderId="59" xfId="63" applyFont="1" applyBorder="1" applyAlignment="1">
      <alignment horizontal="center" vertical="center"/>
      <protection/>
    </xf>
    <xf numFmtId="0" fontId="68" fillId="0" borderId="19" xfId="63" applyFont="1" applyBorder="1" applyAlignment="1">
      <alignment horizontal="center" vertical="center"/>
      <protection/>
    </xf>
    <xf numFmtId="0" fontId="68" fillId="0" borderId="77" xfId="63" applyFont="1" applyBorder="1" applyAlignment="1">
      <alignment horizontal="center" vertical="center"/>
      <protection/>
    </xf>
    <xf numFmtId="168" fontId="24" fillId="25" borderId="59" xfId="45" applyNumberFormat="1" applyFont="1" applyFill="1" applyBorder="1" applyAlignment="1">
      <alignment horizontal="center" shrinkToFit="1"/>
    </xf>
    <xf numFmtId="168" fontId="24" fillId="0" borderId="45" xfId="45" applyNumberFormat="1" applyFont="1" applyBorder="1" applyAlignment="1" applyProtection="1">
      <alignment horizontal="right"/>
      <protection locked="0"/>
    </xf>
    <xf numFmtId="49" fontId="48" fillId="0" borderId="64" xfId="63" applyNumberFormat="1" applyFont="1" applyBorder="1" applyAlignment="1" applyProtection="1">
      <alignment horizontal="center" vertical="center" shrinkToFit="1"/>
      <protection locked="0"/>
    </xf>
    <xf numFmtId="49" fontId="48" fillId="0" borderId="57" xfId="63" applyNumberFormat="1" applyFont="1" applyBorder="1" applyAlignment="1" applyProtection="1">
      <alignment horizontal="center" vertical="center" shrinkToFit="1"/>
      <protection locked="0"/>
    </xf>
    <xf numFmtId="49" fontId="46" fillId="0" borderId="43" xfId="63" applyNumberFormat="1" applyFont="1" applyFill="1" applyBorder="1" applyAlignment="1" applyProtection="1">
      <alignment horizontal="center" vertical="center" shrinkToFit="1"/>
      <protection locked="0"/>
    </xf>
    <xf numFmtId="0" fontId="51" fillId="0" borderId="0" xfId="63" applyFont="1" applyFill="1" applyBorder="1" applyAlignment="1" applyProtection="1">
      <alignment horizontal="left" indent="1"/>
      <protection locked="0"/>
    </xf>
    <xf numFmtId="0" fontId="0" fillId="0" borderId="0" xfId="0" applyAlignment="1">
      <alignment horizontal="left" indent="1"/>
    </xf>
    <xf numFmtId="168" fontId="24" fillId="0" borderId="59" xfId="45" applyNumberFormat="1" applyFont="1" applyBorder="1" applyAlignment="1">
      <alignment horizontal="center" shrinkToFit="1"/>
    </xf>
    <xf numFmtId="0" fontId="104" fillId="0" borderId="82" xfId="57" applyFont="1" applyBorder="1" applyAlignment="1">
      <alignment horizontal="center" vertical="center" textRotation="90" wrapText="1"/>
    </xf>
    <xf numFmtId="164" fontId="13" fillId="25" borderId="59" xfId="0" applyNumberFormat="1" applyFont="1" applyFill="1" applyBorder="1" applyAlignment="1">
      <alignment horizontal="center" vertical="center" wrapText="1"/>
    </xf>
    <xf numFmtId="0" fontId="0" fillId="25" borderId="19" xfId="0" applyFill="1" applyBorder="1" applyAlignment="1">
      <alignment horizontal="center" vertical="center" wrapText="1"/>
    </xf>
    <xf numFmtId="0" fontId="0" fillId="0" borderId="77" xfId="0" applyBorder="1" applyAlignment="1">
      <alignment horizontal="center" vertical="center" wrapText="1"/>
    </xf>
    <xf numFmtId="164" fontId="17" fillId="24" borderId="83" xfId="0" applyNumberFormat="1" applyFont="1" applyFill="1" applyBorder="1" applyAlignment="1">
      <alignment horizontal="left" vertical="center" wrapText="1"/>
    </xf>
    <xf numFmtId="0" fontId="0" fillId="0" borderId="79" xfId="0" applyBorder="1" applyAlignment="1">
      <alignment horizontal="left" vertical="center" wrapText="1"/>
    </xf>
    <xf numFmtId="168" fontId="24" fillId="24" borderId="84" xfId="42" applyNumberFormat="1" applyFont="1" applyFill="1" applyBorder="1" applyAlignment="1">
      <alignment horizontal="left" vertical="center" wrapText="1"/>
    </xf>
    <xf numFmtId="0" fontId="0" fillId="0" borderId="85" xfId="0" applyBorder="1" applyAlignment="1">
      <alignment horizontal="left" vertical="center" wrapText="1"/>
    </xf>
    <xf numFmtId="0" fontId="0" fillId="0" borderId="34" xfId="0" applyBorder="1" applyAlignment="1">
      <alignment horizontal="left" vertical="center" wrapText="1"/>
    </xf>
    <xf numFmtId="0" fontId="21" fillId="24" borderId="86"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87" xfId="0" applyBorder="1" applyAlignment="1">
      <alignment horizontal="center" vertical="center" wrapText="1"/>
    </xf>
    <xf numFmtId="0" fontId="0" fillId="0" borderId="26" xfId="0" applyBorder="1" applyAlignment="1">
      <alignment horizontal="center" vertical="center" wrapText="1"/>
    </xf>
    <xf numFmtId="0" fontId="21" fillId="24"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36" xfId="0" applyBorder="1" applyAlignment="1">
      <alignment horizontal="center" vertical="center" wrapText="1"/>
    </xf>
    <xf numFmtId="0" fontId="11" fillId="24" borderId="83" xfId="0" applyFont="1" applyFill="1" applyBorder="1" applyAlignment="1">
      <alignment vertical="top" wrapText="1"/>
    </xf>
    <xf numFmtId="0" fontId="11" fillId="24" borderId="79" xfId="0" applyFont="1" applyFill="1" applyBorder="1" applyAlignment="1">
      <alignment vertical="top" wrapText="1"/>
    </xf>
    <xf numFmtId="0" fontId="11" fillId="24" borderId="88" xfId="0" applyFont="1" applyFill="1" applyBorder="1" applyAlignment="1">
      <alignment vertical="top" wrapText="1"/>
    </xf>
    <xf numFmtId="0" fontId="0" fillId="20" borderId="84" xfId="0" applyFill="1" applyBorder="1" applyAlignment="1">
      <alignment horizontal="left" vertical="top" wrapText="1"/>
    </xf>
    <xf numFmtId="0" fontId="0" fillId="20" borderId="85" xfId="0" applyFill="1" applyBorder="1" applyAlignment="1">
      <alignment horizontal="left" vertical="top" wrapText="1"/>
    </xf>
    <xf numFmtId="0" fontId="0" fillId="20" borderId="34" xfId="0" applyFill="1" applyBorder="1" applyAlignment="1">
      <alignment horizontal="left" vertical="top" wrapText="1"/>
    </xf>
    <xf numFmtId="0" fontId="10" fillId="20" borderId="89" xfId="0" applyFont="1" applyFill="1" applyBorder="1" applyAlignment="1">
      <alignment horizontal="center" vertical="center" textRotation="90" wrapText="1"/>
    </xf>
    <xf numFmtId="0" fontId="10" fillId="20" borderId="90" xfId="0" applyFont="1" applyFill="1" applyBorder="1" applyAlignment="1">
      <alignment horizontal="center" vertical="center" textRotation="90" wrapText="1"/>
    </xf>
    <xf numFmtId="0" fontId="10" fillId="20" borderId="91" xfId="0" applyFont="1" applyFill="1" applyBorder="1" applyAlignment="1">
      <alignment horizontal="center" vertical="center" textRotation="90" wrapText="1"/>
    </xf>
    <xf numFmtId="0" fontId="0" fillId="24" borderId="27" xfId="0" applyFill="1" applyBorder="1" applyAlignment="1">
      <alignment horizontal="left" vertical="top" wrapText="1"/>
    </xf>
    <xf numFmtId="0" fontId="0" fillId="24" borderId="11" xfId="0" applyFill="1" applyBorder="1" applyAlignment="1">
      <alignment horizontal="left" vertical="top" wrapText="1"/>
    </xf>
    <xf numFmtId="0" fontId="0" fillId="24" borderId="12" xfId="0" applyFill="1" applyBorder="1" applyAlignment="1">
      <alignment horizontal="left" vertical="top" wrapText="1"/>
    </xf>
    <xf numFmtId="0" fontId="13" fillId="24" borderId="85" xfId="0" applyFont="1" applyFill="1" applyBorder="1" applyAlignment="1">
      <alignment horizontal="left" vertical="center" wrapText="1"/>
    </xf>
    <xf numFmtId="0" fontId="13" fillId="24" borderId="10" xfId="0" applyFont="1" applyFill="1" applyBorder="1" applyAlignment="1">
      <alignment horizontal="left" vertical="center" wrapText="1"/>
    </xf>
    <xf numFmtId="0" fontId="24" fillId="22" borderId="85" xfId="0" applyNumberFormat="1" applyFont="1" applyFill="1" applyBorder="1" applyAlignment="1">
      <alignment vertical="center" shrinkToFit="1"/>
    </xf>
    <xf numFmtId="0" fontId="24" fillId="22" borderId="10" xfId="0" applyNumberFormat="1" applyFont="1" applyFill="1" applyBorder="1" applyAlignment="1">
      <alignment vertical="center" shrinkToFit="1"/>
    </xf>
    <xf numFmtId="0" fontId="24" fillId="22" borderId="84" xfId="0" applyFont="1" applyFill="1" applyBorder="1" applyAlignment="1">
      <alignment horizontal="center" vertical="center" wrapText="1"/>
    </xf>
    <xf numFmtId="0" fontId="24" fillId="22" borderId="85" xfId="0" applyFont="1" applyFill="1" applyBorder="1" applyAlignment="1">
      <alignment horizontal="center" vertical="center" wrapText="1"/>
    </xf>
    <xf numFmtId="0" fontId="24" fillId="22" borderId="34" xfId="0" applyFont="1" applyFill="1" applyBorder="1" applyAlignment="1">
      <alignment horizontal="center" vertical="center" wrapText="1"/>
    </xf>
    <xf numFmtId="0" fontId="24" fillId="22" borderId="84" xfId="0" applyNumberFormat="1" applyFont="1" applyFill="1" applyBorder="1" applyAlignment="1">
      <alignment vertical="center" shrinkToFit="1"/>
    </xf>
    <xf numFmtId="14" fontId="2" fillId="24" borderId="84" xfId="0" applyNumberFormat="1" applyFont="1" applyFill="1" applyBorder="1" applyAlignment="1">
      <alignment horizontal="center" vertical="center" wrapText="1"/>
    </xf>
    <xf numFmtId="0" fontId="2" fillId="24" borderId="85" xfId="0" applyFont="1" applyFill="1" applyBorder="1" applyAlignment="1">
      <alignment horizontal="center" vertical="center" wrapText="1"/>
    </xf>
    <xf numFmtId="0" fontId="2" fillId="24" borderId="34" xfId="0" applyFont="1" applyFill="1" applyBorder="1" applyAlignment="1">
      <alignment horizontal="center" vertical="center" wrapText="1"/>
    </xf>
    <xf numFmtId="0" fontId="2" fillId="24" borderId="84" xfId="0" applyNumberFormat="1" applyFont="1" applyFill="1" applyBorder="1" applyAlignment="1">
      <alignment horizontal="center" vertical="center" wrapText="1"/>
    </xf>
    <xf numFmtId="0" fontId="2" fillId="24" borderId="85" xfId="0" applyNumberFormat="1" applyFont="1" applyFill="1" applyBorder="1" applyAlignment="1">
      <alignment horizontal="center" vertical="center" wrapText="1"/>
    </xf>
    <xf numFmtId="0" fontId="2" fillId="24" borderId="34" xfId="0" applyNumberFormat="1" applyFont="1" applyFill="1" applyBorder="1" applyAlignment="1">
      <alignment horizontal="center" vertical="center" wrapText="1"/>
    </xf>
    <xf numFmtId="164" fontId="13" fillId="24" borderId="85" xfId="0" applyNumberFormat="1" applyFont="1" applyFill="1" applyBorder="1" applyAlignment="1">
      <alignment horizontal="left" vertical="center" wrapText="1"/>
    </xf>
    <xf numFmtId="164" fontId="13" fillId="24" borderId="10" xfId="0" applyNumberFormat="1" applyFont="1" applyFill="1" applyBorder="1" applyAlignment="1">
      <alignment horizontal="left" vertical="center" wrapText="1"/>
    </xf>
    <xf numFmtId="14" fontId="24" fillId="22" borderId="84" xfId="0" applyNumberFormat="1" applyFont="1" applyFill="1" applyBorder="1" applyAlignment="1">
      <alignment horizontal="center" vertical="center" wrapText="1"/>
    </xf>
    <xf numFmtId="14" fontId="24" fillId="22" borderId="85" xfId="0" applyNumberFormat="1" applyFont="1" applyFill="1" applyBorder="1" applyAlignment="1">
      <alignment horizontal="center" vertical="center" wrapText="1"/>
    </xf>
    <xf numFmtId="14" fontId="24" fillId="22" borderId="34" xfId="0" applyNumberFormat="1" applyFont="1" applyFill="1" applyBorder="1" applyAlignment="1">
      <alignment horizontal="center" vertical="center" wrapText="1"/>
    </xf>
    <xf numFmtId="164" fontId="2" fillId="22" borderId="84" xfId="0" applyNumberFormat="1" applyFont="1" applyFill="1" applyBorder="1" applyAlignment="1">
      <alignment horizontal="center" vertical="top" wrapText="1"/>
    </xf>
    <xf numFmtId="164" fontId="2" fillId="22" borderId="85" xfId="0" applyNumberFormat="1" applyFont="1" applyFill="1" applyBorder="1" applyAlignment="1">
      <alignment horizontal="center" vertical="top" wrapText="1"/>
    </xf>
    <xf numFmtId="164" fontId="2" fillId="22" borderId="34" xfId="0" applyNumberFormat="1" applyFont="1" applyFill="1" applyBorder="1" applyAlignment="1">
      <alignment horizontal="center" vertical="top" wrapText="1"/>
    </xf>
    <xf numFmtId="164" fontId="2" fillId="22" borderId="84" xfId="0" applyNumberFormat="1" applyFont="1" applyFill="1" applyBorder="1" applyAlignment="1">
      <alignment horizontal="center" vertical="center" wrapText="1"/>
    </xf>
    <xf numFmtId="164" fontId="2" fillId="22" borderId="85" xfId="0" applyNumberFormat="1" applyFont="1" applyFill="1" applyBorder="1" applyAlignment="1">
      <alignment horizontal="center" vertical="center" wrapText="1"/>
    </xf>
    <xf numFmtId="164" fontId="2" fillId="22" borderId="34" xfId="0" applyNumberFormat="1" applyFont="1" applyFill="1" applyBorder="1" applyAlignment="1">
      <alignment horizontal="center" vertical="center" wrapText="1"/>
    </xf>
    <xf numFmtId="164" fontId="13" fillId="24" borderId="92" xfId="0" applyNumberFormat="1" applyFont="1" applyFill="1" applyBorder="1" applyAlignment="1">
      <alignment horizontal="left" vertical="center" wrapText="1"/>
    </xf>
    <xf numFmtId="164" fontId="13" fillId="24" borderId="14" xfId="0" applyNumberFormat="1" applyFont="1" applyFill="1" applyBorder="1" applyAlignment="1">
      <alignment horizontal="left" vertical="center" wrapText="1"/>
    </xf>
    <xf numFmtId="0" fontId="24" fillId="22" borderId="92" xfId="0" applyNumberFormat="1" applyFont="1" applyFill="1" applyBorder="1" applyAlignment="1">
      <alignment vertical="center" shrinkToFit="1"/>
    </xf>
    <xf numFmtId="0" fontId="24" fillId="22" borderId="14" xfId="0" applyNumberFormat="1" applyFont="1" applyFill="1" applyBorder="1" applyAlignment="1">
      <alignment vertical="center" shrinkToFit="1"/>
    </xf>
    <xf numFmtId="164" fontId="14" fillId="24" borderId="92" xfId="0" applyNumberFormat="1" applyFont="1" applyFill="1" applyBorder="1" applyAlignment="1">
      <alignment horizontal="left" vertical="top" wrapText="1"/>
    </xf>
    <xf numFmtId="164" fontId="14" fillId="24" borderId="14" xfId="0" applyNumberFormat="1" applyFont="1" applyFill="1" applyBorder="1" applyAlignment="1">
      <alignment horizontal="left" vertical="top" wrapText="1"/>
    </xf>
    <xf numFmtId="164" fontId="2" fillId="24" borderId="92" xfId="0" applyNumberFormat="1" applyFont="1" applyFill="1" applyBorder="1" applyAlignment="1">
      <alignment horizontal="left" vertical="top" wrapText="1"/>
    </xf>
    <xf numFmtId="164" fontId="2" fillId="24" borderId="35" xfId="0" applyNumberFormat="1" applyFont="1" applyFill="1" applyBorder="1" applyAlignment="1">
      <alignment horizontal="left" vertical="top" wrapText="1"/>
    </xf>
    <xf numFmtId="164" fontId="10" fillId="30" borderId="93" xfId="0" applyNumberFormat="1" applyFont="1" applyFill="1" applyBorder="1" applyAlignment="1">
      <alignment horizontal="center" vertical="center" textRotation="90" wrapText="1"/>
    </xf>
    <xf numFmtId="164" fontId="10" fillId="30" borderId="90" xfId="0" applyNumberFormat="1" applyFont="1" applyFill="1" applyBorder="1" applyAlignment="1">
      <alignment horizontal="center" vertical="center" textRotation="90" wrapText="1"/>
    </xf>
    <xf numFmtId="164" fontId="10" fillId="30" borderId="91" xfId="0" applyNumberFormat="1" applyFont="1" applyFill="1" applyBorder="1" applyAlignment="1">
      <alignment horizontal="center" vertical="center" textRotation="90" wrapText="1"/>
    </xf>
    <xf numFmtId="164" fontId="10" fillId="24" borderId="79" xfId="0" applyNumberFormat="1" applyFont="1" applyFill="1" applyBorder="1" applyAlignment="1">
      <alignment horizontal="left" vertical="center" wrapText="1"/>
    </xf>
    <xf numFmtId="164" fontId="10" fillId="24" borderId="16" xfId="0" applyNumberFormat="1" applyFont="1" applyFill="1" applyBorder="1" applyAlignment="1">
      <alignment horizontal="left" vertical="center" wrapText="1"/>
    </xf>
    <xf numFmtId="164" fontId="10" fillId="24" borderId="83" xfId="0" applyNumberFormat="1" applyFont="1" applyFill="1" applyBorder="1" applyAlignment="1">
      <alignment horizontal="center" vertical="center" wrapText="1"/>
    </xf>
    <xf numFmtId="164" fontId="10" fillId="24" borderId="79" xfId="0" applyNumberFormat="1" applyFont="1" applyFill="1" applyBorder="1" applyAlignment="1">
      <alignment horizontal="center" vertical="center" wrapText="1"/>
    </xf>
    <xf numFmtId="164" fontId="10" fillId="24" borderId="88" xfId="0" applyNumberFormat="1" applyFont="1" applyFill="1" applyBorder="1" applyAlignment="1">
      <alignment horizontal="center" vertical="center" wrapText="1"/>
    </xf>
    <xf numFmtId="164" fontId="2" fillId="24" borderId="27" xfId="0" applyNumberFormat="1" applyFont="1" applyFill="1" applyBorder="1" applyAlignment="1">
      <alignment horizontal="left" vertical="center" wrapText="1"/>
    </xf>
    <xf numFmtId="164" fontId="2" fillId="24" borderId="11" xfId="0" applyNumberFormat="1" applyFont="1" applyFill="1" applyBorder="1" applyAlignment="1">
      <alignment horizontal="left" vertical="center" wrapText="1"/>
    </xf>
    <xf numFmtId="164" fontId="2" fillId="24" borderId="0" xfId="0" applyNumberFormat="1" applyFont="1" applyFill="1" applyBorder="1" applyAlignment="1">
      <alignment horizontal="left" vertical="center" wrapText="1"/>
    </xf>
    <xf numFmtId="164" fontId="2" fillId="24" borderId="12" xfId="0" applyNumberFormat="1" applyFont="1" applyFill="1" applyBorder="1" applyAlignment="1">
      <alignment horizontal="left" vertical="center" wrapText="1"/>
    </xf>
    <xf numFmtId="164" fontId="6" fillId="22" borderId="85" xfId="0" applyNumberFormat="1" applyFont="1" applyFill="1" applyBorder="1" applyAlignment="1">
      <alignment horizontal="center" vertical="center" wrapText="1"/>
    </xf>
    <xf numFmtId="164" fontId="6" fillId="22" borderId="10" xfId="0" applyNumberFormat="1" applyFont="1" applyFill="1" applyBorder="1" applyAlignment="1">
      <alignment horizontal="center" vertical="center" wrapText="1"/>
    </xf>
    <xf numFmtId="164" fontId="6" fillId="22" borderId="85" xfId="0" applyNumberFormat="1" applyFont="1" applyFill="1" applyBorder="1" applyAlignment="1">
      <alignment horizontal="left" vertical="center" wrapText="1"/>
    </xf>
    <xf numFmtId="164" fontId="6" fillId="22" borderId="10" xfId="0" applyNumberFormat="1" applyFont="1" applyFill="1" applyBorder="1" applyAlignment="1">
      <alignment horizontal="left" vertical="center" wrapText="1"/>
    </xf>
    <xf numFmtId="164" fontId="6" fillId="22" borderId="85" xfId="0" applyNumberFormat="1" applyFont="1" applyFill="1" applyBorder="1" applyAlignment="1">
      <alignment horizontal="right" vertical="center" wrapText="1"/>
    </xf>
    <xf numFmtId="164" fontId="6" fillId="22" borderId="34" xfId="0" applyNumberFormat="1" applyFont="1" applyFill="1" applyBorder="1" applyAlignment="1">
      <alignment horizontal="right" vertical="center" wrapText="1"/>
    </xf>
    <xf numFmtId="164" fontId="10" fillId="24" borderId="92" xfId="0" applyNumberFormat="1" applyFont="1" applyFill="1" applyBorder="1" applyAlignment="1">
      <alignment horizontal="left" vertical="center" wrapText="1"/>
    </xf>
    <xf numFmtId="164" fontId="10" fillId="24" borderId="14" xfId="0" applyNumberFormat="1" applyFont="1" applyFill="1" applyBorder="1" applyAlignment="1">
      <alignment horizontal="left" vertical="center" wrapText="1"/>
    </xf>
    <xf numFmtId="168" fontId="6" fillId="24" borderId="92" xfId="42" applyNumberFormat="1" applyFont="1" applyFill="1" applyBorder="1" applyAlignment="1">
      <alignment horizontal="left" vertical="center" wrapText="1"/>
    </xf>
    <xf numFmtId="168" fontId="6" fillId="24" borderId="35" xfId="42" applyNumberFormat="1" applyFont="1" applyFill="1" applyBorder="1" applyAlignment="1">
      <alignment horizontal="left" vertical="center" wrapText="1"/>
    </xf>
    <xf numFmtId="164" fontId="6" fillId="0" borderId="85" xfId="0" applyNumberFormat="1" applyFont="1" applyFill="1" applyBorder="1" applyAlignment="1">
      <alignment horizontal="left" vertical="center" wrapText="1"/>
    </xf>
    <xf numFmtId="164" fontId="6" fillId="0" borderId="10" xfId="0" applyNumberFormat="1" applyFont="1" applyFill="1" applyBorder="1" applyAlignment="1">
      <alignment horizontal="left" vertical="center" wrapText="1"/>
    </xf>
    <xf numFmtId="164" fontId="10" fillId="24" borderId="94" xfId="0" applyNumberFormat="1" applyFont="1" applyFill="1" applyBorder="1" applyAlignment="1">
      <alignment horizontal="center" vertical="center" wrapText="1"/>
    </xf>
    <xf numFmtId="0" fontId="0" fillId="0" borderId="95" xfId="0" applyBorder="1" applyAlignment="1">
      <alignment horizontal="center" vertical="center" wrapText="1"/>
    </xf>
    <xf numFmtId="0" fontId="0" fillId="0" borderId="24" xfId="0" applyBorder="1" applyAlignment="1">
      <alignment horizontal="center" vertical="center" wrapText="1"/>
    </xf>
    <xf numFmtId="164" fontId="17" fillId="24" borderId="26" xfId="0" applyNumberFormat="1" applyFont="1" applyFill="1" applyBorder="1" applyAlignment="1">
      <alignment horizontal="left" vertical="center" wrapText="1"/>
    </xf>
    <xf numFmtId="164" fontId="17" fillId="24" borderId="36" xfId="0" applyNumberFormat="1" applyFont="1" applyFill="1" applyBorder="1" applyAlignment="1">
      <alignment horizontal="left" vertical="center" wrapText="1"/>
    </xf>
    <xf numFmtId="168" fontId="24" fillId="22" borderId="26" xfId="42" applyNumberFormat="1" applyFont="1" applyFill="1" applyBorder="1" applyAlignment="1">
      <alignment horizontal="left" vertical="center" wrapText="1"/>
    </xf>
    <xf numFmtId="168" fontId="24" fillId="22" borderId="33" xfId="42" applyNumberFormat="1" applyFont="1" applyFill="1" applyBorder="1" applyAlignment="1">
      <alignment horizontal="left" vertical="center" wrapText="1"/>
    </xf>
    <xf numFmtId="164" fontId="17" fillId="24" borderId="85" xfId="0" applyNumberFormat="1" applyFont="1" applyFill="1" applyBorder="1" applyAlignment="1">
      <alignment horizontal="left" vertical="center" wrapText="1"/>
    </xf>
    <xf numFmtId="164" fontId="17" fillId="24" borderId="10" xfId="0" applyNumberFormat="1" applyFont="1" applyFill="1" applyBorder="1" applyAlignment="1">
      <alignment horizontal="left" vertical="center" wrapText="1"/>
    </xf>
    <xf numFmtId="168" fontId="24" fillId="24" borderId="85" xfId="42" applyNumberFormat="1" applyFont="1" applyFill="1" applyBorder="1" applyAlignment="1">
      <alignment horizontal="left" vertical="center" wrapText="1"/>
    </xf>
    <xf numFmtId="168" fontId="24" fillId="24" borderId="34" xfId="42" applyNumberFormat="1" applyFont="1" applyFill="1" applyBorder="1" applyAlignment="1">
      <alignment horizontal="left" vertical="center" wrapText="1"/>
    </xf>
    <xf numFmtId="168" fontId="24" fillId="22" borderId="85" xfId="42" applyNumberFormat="1" applyFont="1" applyFill="1" applyBorder="1" applyAlignment="1">
      <alignment horizontal="left" vertical="center" wrapText="1"/>
    </xf>
    <xf numFmtId="168" fontId="24" fillId="22" borderId="34" xfId="42" applyNumberFormat="1" applyFont="1" applyFill="1" applyBorder="1" applyAlignment="1">
      <alignment horizontal="left" vertical="center" wrapText="1"/>
    </xf>
    <xf numFmtId="164" fontId="13" fillId="2" borderId="96" xfId="0" applyNumberFormat="1" applyFont="1" applyFill="1" applyBorder="1" applyAlignment="1">
      <alignment horizontal="left" vertical="center" wrapText="1"/>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25" borderId="77" xfId="0" applyFill="1" applyBorder="1" applyAlignment="1">
      <alignment horizontal="center" vertical="center" wrapText="1"/>
    </xf>
    <xf numFmtId="168" fontId="24" fillId="24" borderId="92" xfId="42" applyNumberFormat="1" applyFont="1" applyFill="1" applyBorder="1" applyAlignment="1">
      <alignment horizontal="left" vertical="center" wrapText="1"/>
    </xf>
    <xf numFmtId="168" fontId="24" fillId="24" borderId="35" xfId="42" applyNumberFormat="1" applyFont="1" applyFill="1" applyBorder="1" applyAlignment="1">
      <alignment horizontal="left" vertical="center" wrapText="1"/>
    </xf>
    <xf numFmtId="168" fontId="24" fillId="22" borderId="79" xfId="42" applyNumberFormat="1" applyFont="1" applyFill="1" applyBorder="1" applyAlignment="1">
      <alignment horizontal="left" vertical="center" wrapText="1"/>
    </xf>
    <xf numFmtId="168" fontId="24" fillId="22" borderId="88" xfId="42" applyNumberFormat="1" applyFont="1" applyFill="1" applyBorder="1" applyAlignment="1">
      <alignment horizontal="left" vertical="center" wrapText="1"/>
    </xf>
    <xf numFmtId="164" fontId="17" fillId="24" borderId="92" xfId="0" applyNumberFormat="1" applyFont="1" applyFill="1" applyBorder="1" applyAlignment="1">
      <alignment horizontal="left" vertical="center" wrapText="1"/>
    </xf>
    <xf numFmtId="164" fontId="17" fillId="24" borderId="14" xfId="0" applyNumberFormat="1" applyFont="1" applyFill="1" applyBorder="1" applyAlignment="1">
      <alignment horizontal="left" vertical="center" wrapText="1"/>
    </xf>
    <xf numFmtId="164" fontId="17" fillId="24" borderId="79" xfId="0" applyNumberFormat="1" applyFont="1" applyFill="1" applyBorder="1" applyAlignment="1">
      <alignment horizontal="left" vertical="center" wrapText="1"/>
    </xf>
    <xf numFmtId="164" fontId="17" fillId="24" borderId="16" xfId="0" applyNumberFormat="1" applyFont="1" applyFill="1" applyBorder="1" applyAlignment="1">
      <alignment horizontal="left" vertical="center" wrapText="1"/>
    </xf>
    <xf numFmtId="168" fontId="24" fillId="24" borderId="79" xfId="42" applyNumberFormat="1" applyFont="1" applyFill="1" applyBorder="1" applyAlignment="1">
      <alignment horizontal="left" vertical="center" wrapText="1"/>
    </xf>
    <xf numFmtId="168" fontId="24" fillId="24" borderId="88" xfId="42" applyNumberFormat="1" applyFont="1" applyFill="1" applyBorder="1" applyAlignment="1">
      <alignment horizontal="left" vertical="center" wrapText="1"/>
    </xf>
    <xf numFmtId="164" fontId="3" fillId="24" borderId="11" xfId="0" applyNumberFormat="1" applyFont="1" applyFill="1" applyBorder="1" applyAlignment="1">
      <alignment horizontal="left" vertical="center" wrapText="1"/>
    </xf>
    <xf numFmtId="164" fontId="3" fillId="24" borderId="36" xfId="0" applyNumberFormat="1" applyFont="1" applyFill="1" applyBorder="1" applyAlignment="1">
      <alignment horizontal="left" vertical="center" wrapText="1"/>
    </xf>
    <xf numFmtId="164" fontId="3" fillId="24" borderId="27" xfId="0" applyNumberFormat="1" applyFont="1" applyFill="1" applyBorder="1" applyAlignment="1">
      <alignment horizontal="left" vertical="center" wrapText="1"/>
    </xf>
    <xf numFmtId="164" fontId="17" fillId="24" borderId="84" xfId="0" applyNumberFormat="1" applyFont="1" applyFill="1" applyBorder="1" applyAlignment="1">
      <alignment horizontal="left" vertical="center" wrapText="1"/>
    </xf>
    <xf numFmtId="168" fontId="24" fillId="24" borderId="83" xfId="42" applyNumberFormat="1" applyFont="1" applyFill="1" applyBorder="1" applyAlignment="1">
      <alignment horizontal="left" vertical="center" wrapText="1"/>
    </xf>
    <xf numFmtId="168" fontId="24" fillId="22" borderId="92" xfId="42" applyNumberFormat="1" applyFont="1" applyFill="1" applyBorder="1" applyAlignment="1">
      <alignment horizontal="left" vertical="center" wrapText="1"/>
    </xf>
    <xf numFmtId="168" fontId="24" fillId="22" borderId="35" xfId="42" applyNumberFormat="1" applyFont="1" applyFill="1" applyBorder="1" applyAlignment="1">
      <alignment horizontal="left" vertical="center" wrapText="1"/>
    </xf>
    <xf numFmtId="164" fontId="17" fillId="24" borderId="99" xfId="0" applyNumberFormat="1" applyFont="1" applyFill="1" applyBorder="1" applyAlignment="1">
      <alignment horizontal="left" vertical="top" wrapText="1"/>
    </xf>
    <xf numFmtId="164" fontId="17" fillId="24" borderId="15" xfId="0" applyNumberFormat="1" applyFont="1" applyFill="1" applyBorder="1" applyAlignment="1">
      <alignment horizontal="left" vertical="top" wrapText="1"/>
    </xf>
    <xf numFmtId="164" fontId="17" fillId="24" borderId="100" xfId="0" applyNumberFormat="1" applyFont="1" applyFill="1" applyBorder="1" applyAlignment="1">
      <alignment horizontal="left" vertical="top" wrapText="1"/>
    </xf>
    <xf numFmtId="164" fontId="10" fillId="11" borderId="93"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164" fontId="9" fillId="22" borderId="93" xfId="0" applyNumberFormat="1" applyFont="1" applyFill="1" applyBorder="1" applyAlignment="1">
      <alignment horizontal="center" vertical="center" textRotation="90" wrapText="1"/>
    </xf>
    <xf numFmtId="164" fontId="9" fillId="22" borderId="86" xfId="0" applyNumberFormat="1" applyFont="1" applyFill="1" applyBorder="1" applyAlignment="1">
      <alignment horizontal="center" vertical="center" textRotation="90" wrapText="1"/>
    </xf>
    <xf numFmtId="0" fontId="0" fillId="0" borderId="82" xfId="0" applyBorder="1" applyAlignment="1">
      <alignment horizontal="center" vertical="center" textRotation="90" wrapText="1"/>
    </xf>
    <xf numFmtId="0" fontId="0" fillId="0" borderId="87" xfId="0" applyBorder="1" applyAlignment="1">
      <alignment horizontal="center" vertical="center" textRotation="90" wrapText="1"/>
    </xf>
    <xf numFmtId="164" fontId="14" fillId="24" borderId="13" xfId="0" applyNumberFormat="1" applyFont="1" applyFill="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36" xfId="0" applyBorder="1" applyAlignment="1">
      <alignment horizontal="center" vertical="center" textRotation="90" wrapText="1"/>
    </xf>
    <xf numFmtId="164" fontId="23" fillId="0" borderId="47" xfId="0" applyNumberFormat="1" applyFont="1" applyFill="1" applyBorder="1" applyAlignment="1">
      <alignment horizontal="center" vertical="center" wrapText="1"/>
    </xf>
    <xf numFmtId="164" fontId="23" fillId="0" borderId="0" xfId="0" applyNumberFormat="1" applyFont="1" applyFill="1" applyBorder="1" applyAlignment="1">
      <alignment horizontal="center" vertical="center" wrapText="1"/>
    </xf>
    <xf numFmtId="164" fontId="23" fillId="0" borderId="20" xfId="0" applyNumberFormat="1" applyFont="1" applyFill="1" applyBorder="1" applyAlignment="1">
      <alignment horizontal="center"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164" fontId="9" fillId="4" borderId="93" xfId="0" applyNumberFormat="1" applyFont="1" applyFill="1" applyBorder="1" applyAlignment="1">
      <alignment horizontal="center" vertical="center" textRotation="90" wrapText="1"/>
    </xf>
    <xf numFmtId="164" fontId="9" fillId="4" borderId="90" xfId="0" applyNumberFormat="1" applyFont="1" applyFill="1" applyBorder="1" applyAlignment="1">
      <alignment horizontal="center" vertical="center" textRotation="90" wrapText="1"/>
    </xf>
    <xf numFmtId="0" fontId="22" fillId="0" borderId="90" xfId="0" applyFont="1" applyBorder="1" applyAlignment="1">
      <alignment horizontal="center" vertical="center" textRotation="90" wrapText="1"/>
    </xf>
    <xf numFmtId="0" fontId="22" fillId="0" borderId="91" xfId="0" applyFont="1" applyBorder="1" applyAlignment="1">
      <alignment horizontal="center" vertical="center" textRotation="90" wrapText="1"/>
    </xf>
    <xf numFmtId="164" fontId="10" fillId="24" borderId="94" xfId="0" applyNumberFormat="1" applyFont="1" applyFill="1" applyBorder="1" applyAlignment="1">
      <alignment horizontal="left" vertical="center" wrapText="1"/>
    </xf>
    <xf numFmtId="164" fontId="10" fillId="24" borderId="95" xfId="0" applyNumberFormat="1" applyFont="1" applyFill="1" applyBorder="1" applyAlignment="1">
      <alignment horizontal="left" vertical="center" wrapText="1"/>
    </xf>
    <xf numFmtId="164" fontId="10" fillId="24" borderId="23" xfId="0" applyNumberFormat="1" applyFont="1" applyFill="1" applyBorder="1" applyAlignment="1">
      <alignment horizontal="left" vertical="center" wrapText="1"/>
    </xf>
    <xf numFmtId="164" fontId="10" fillId="24" borderId="101" xfId="0" applyNumberFormat="1" applyFont="1" applyFill="1" applyBorder="1" applyAlignment="1">
      <alignment horizontal="left" vertical="center" wrapText="1"/>
    </xf>
    <xf numFmtId="164" fontId="10" fillId="24" borderId="102" xfId="0" applyNumberFormat="1" applyFont="1" applyFill="1" applyBorder="1" applyAlignment="1">
      <alignment horizontal="left" vertical="center" wrapText="1"/>
    </xf>
    <xf numFmtId="164" fontId="17" fillId="24" borderId="15" xfId="0" applyNumberFormat="1" applyFont="1" applyFill="1" applyBorder="1" applyAlignment="1">
      <alignment horizontal="center" wrapText="1"/>
    </xf>
    <xf numFmtId="164" fontId="17" fillId="24" borderId="100" xfId="0" applyNumberFormat="1" applyFont="1" applyFill="1" applyBorder="1" applyAlignment="1">
      <alignment horizontal="center" wrapText="1"/>
    </xf>
    <xf numFmtId="164" fontId="17" fillId="24" borderId="0" xfId="0" applyNumberFormat="1" applyFont="1" applyFill="1" applyBorder="1" applyAlignment="1">
      <alignment horizontal="center" wrapText="1"/>
    </xf>
    <xf numFmtId="164" fontId="17" fillId="24" borderId="20" xfId="0" applyNumberFormat="1" applyFont="1" applyFill="1"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164" fontId="20" fillId="24" borderId="0" xfId="0" applyNumberFormat="1" applyFont="1" applyFill="1" applyBorder="1" applyAlignment="1">
      <alignment wrapText="1"/>
    </xf>
    <xf numFmtId="164" fontId="17" fillId="24" borderId="103" xfId="0" applyNumberFormat="1" applyFont="1" applyFill="1" applyBorder="1" applyAlignment="1">
      <alignment horizontal="left" vertical="center" wrapText="1"/>
    </xf>
    <xf numFmtId="164" fontId="17" fillId="24" borderId="104" xfId="0" applyNumberFormat="1" applyFont="1" applyFill="1" applyBorder="1" applyAlignment="1">
      <alignment horizontal="left" vertical="center" wrapText="1"/>
    </xf>
    <xf numFmtId="164" fontId="17" fillId="24" borderId="105" xfId="0" applyNumberFormat="1" applyFont="1" applyFill="1" applyBorder="1" applyAlignment="1">
      <alignment horizontal="left" vertical="center" wrapText="1"/>
    </xf>
    <xf numFmtId="164" fontId="17" fillId="24" borderId="87" xfId="0" applyNumberFormat="1" applyFont="1" applyFill="1" applyBorder="1" applyAlignment="1">
      <alignment horizontal="left" vertical="center" wrapText="1"/>
    </xf>
    <xf numFmtId="164" fontId="17" fillId="24" borderId="33" xfId="0" applyNumberFormat="1" applyFont="1" applyFill="1" applyBorder="1" applyAlignment="1">
      <alignment horizontal="left" vertical="center" wrapText="1"/>
    </xf>
    <xf numFmtId="37" fontId="24" fillId="22" borderId="26" xfId="0" applyNumberFormat="1" applyFont="1" applyFill="1" applyBorder="1" applyAlignment="1">
      <alignment horizontal="right" vertical="center" wrapText="1"/>
    </xf>
    <xf numFmtId="37" fontId="24" fillId="22" borderId="33" xfId="0" applyNumberFormat="1" applyFont="1" applyFill="1" applyBorder="1" applyAlignment="1">
      <alignment horizontal="right" vertical="center" wrapText="1"/>
    </xf>
    <xf numFmtId="164" fontId="17" fillId="24" borderId="106" xfId="0" applyNumberFormat="1" applyFont="1" applyFill="1" applyBorder="1" applyAlignment="1">
      <alignment horizontal="left" vertical="center" wrapText="1"/>
    </xf>
    <xf numFmtId="164" fontId="17" fillId="24" borderId="34" xfId="0" applyNumberFormat="1" applyFont="1" applyFill="1" applyBorder="1" applyAlignment="1">
      <alignment horizontal="left" vertical="center" wrapText="1"/>
    </xf>
    <xf numFmtId="0" fontId="0" fillId="20" borderId="39" xfId="0" applyFill="1" applyBorder="1" applyAlignment="1">
      <alignment horizontal="left" wrapText="1"/>
    </xf>
    <xf numFmtId="0" fontId="0" fillId="20" borderId="29" xfId="0" applyFill="1" applyBorder="1" applyAlignment="1">
      <alignment horizontal="left" wrapText="1"/>
    </xf>
    <xf numFmtId="0" fontId="0" fillId="20" borderId="37" xfId="0" applyFill="1" applyBorder="1" applyAlignment="1">
      <alignment horizontal="left" wrapText="1"/>
    </xf>
    <xf numFmtId="0" fontId="10" fillId="24" borderId="85" xfId="0" applyFont="1" applyFill="1" applyBorder="1" applyAlignment="1">
      <alignment horizontal="left" vertical="center" wrapText="1"/>
    </xf>
    <xf numFmtId="0" fontId="10" fillId="24" borderId="10" xfId="0" applyFont="1" applyFill="1" applyBorder="1" applyAlignment="1">
      <alignment horizontal="left" vertical="center" wrapText="1"/>
    </xf>
    <xf numFmtId="0" fontId="24" fillId="24" borderId="85" xfId="0" applyFont="1" applyFill="1" applyBorder="1" applyAlignment="1">
      <alignment horizontal="left" vertical="center" shrinkToFit="1"/>
    </xf>
    <xf numFmtId="0" fontId="24" fillId="24" borderId="10" xfId="0" applyFont="1" applyFill="1" applyBorder="1" applyAlignment="1">
      <alignment horizontal="left" vertical="center" shrinkToFit="1"/>
    </xf>
    <xf numFmtId="0" fontId="16" fillId="24" borderId="85" xfId="0" applyFont="1" applyFill="1" applyBorder="1" applyAlignment="1">
      <alignment horizontal="left" vertical="center" wrapText="1"/>
    </xf>
    <xf numFmtId="0" fontId="16" fillId="24" borderId="10" xfId="0" applyFont="1" applyFill="1" applyBorder="1" applyAlignment="1">
      <alignment horizontal="left" vertical="center" wrapText="1"/>
    </xf>
    <xf numFmtId="164" fontId="10" fillId="24" borderId="104" xfId="0" applyNumberFormat="1" applyFont="1" applyFill="1" applyBorder="1" applyAlignment="1">
      <alignment horizontal="left" vertical="center" wrapText="1"/>
    </xf>
    <xf numFmtId="164" fontId="10" fillId="24" borderId="27" xfId="0" applyNumberFormat="1" applyFont="1" applyFill="1" applyBorder="1" applyAlignment="1">
      <alignment horizontal="left" vertical="center" wrapText="1"/>
    </xf>
    <xf numFmtId="164" fontId="24" fillId="24" borderId="104" xfId="0" applyNumberFormat="1" applyFont="1" applyFill="1" applyBorder="1" applyAlignment="1">
      <alignment horizontal="left" vertical="center" shrinkToFit="1"/>
    </xf>
    <xf numFmtId="164" fontId="24" fillId="24" borderId="27" xfId="0" applyNumberFormat="1" applyFont="1" applyFill="1" applyBorder="1" applyAlignment="1">
      <alignment horizontal="left" vertical="center" shrinkToFit="1"/>
    </xf>
    <xf numFmtId="164" fontId="19" fillId="24" borderId="107" xfId="0" applyNumberFormat="1" applyFont="1" applyFill="1" applyBorder="1" applyAlignment="1">
      <alignment horizontal="left" vertical="center" wrapText="1" indent="4"/>
    </xf>
    <xf numFmtId="164" fontId="19" fillId="24" borderId="95" xfId="0" applyNumberFormat="1" applyFont="1" applyFill="1" applyBorder="1" applyAlignment="1">
      <alignment horizontal="left" vertical="center" wrapText="1" indent="4"/>
    </xf>
    <xf numFmtId="164" fontId="19" fillId="24" borderId="23" xfId="0" applyNumberFormat="1" applyFont="1" applyFill="1" applyBorder="1" applyAlignment="1">
      <alignment horizontal="left" vertical="center" wrapText="1" indent="4"/>
    </xf>
    <xf numFmtId="164" fontId="19" fillId="24" borderId="95" xfId="0" applyNumberFormat="1" applyFont="1" applyFill="1" applyBorder="1" applyAlignment="1">
      <alignment horizontal="center" vertical="center" wrapText="1"/>
    </xf>
    <xf numFmtId="164" fontId="19" fillId="24" borderId="24" xfId="0" applyNumberFormat="1" applyFont="1" applyFill="1" applyBorder="1" applyAlignment="1">
      <alignment horizontal="center" vertical="center" wrapText="1"/>
    </xf>
    <xf numFmtId="164" fontId="17" fillId="24" borderId="86" xfId="0" applyNumberFormat="1" applyFont="1" applyFill="1" applyBorder="1" applyAlignment="1">
      <alignment horizontal="left" vertical="center" wrapText="1"/>
    </xf>
    <xf numFmtId="164" fontId="17" fillId="24" borderId="15" xfId="0" applyNumberFormat="1" applyFont="1" applyFill="1" applyBorder="1" applyAlignment="1">
      <alignment horizontal="left" vertical="center" wrapText="1"/>
    </xf>
    <xf numFmtId="164" fontId="17" fillId="24" borderId="100" xfId="0" applyNumberFormat="1" applyFont="1" applyFill="1" applyBorder="1" applyAlignment="1">
      <alignment horizontal="left" vertical="center" wrapText="1"/>
    </xf>
    <xf numFmtId="164" fontId="17" fillId="24" borderId="82" xfId="0" applyNumberFormat="1" applyFont="1" applyFill="1" applyBorder="1" applyAlignment="1">
      <alignment horizontal="left" vertical="center" wrapText="1"/>
    </xf>
    <xf numFmtId="164" fontId="17" fillId="24" borderId="0" xfId="0" applyNumberFormat="1" applyFont="1" applyFill="1" applyBorder="1" applyAlignment="1">
      <alignment horizontal="left" vertical="center" wrapText="1"/>
    </xf>
    <xf numFmtId="164" fontId="17" fillId="24" borderId="20" xfId="0" applyNumberFormat="1" applyFont="1" applyFill="1" applyBorder="1" applyAlignment="1">
      <alignment horizontal="left" vertical="center" wrapText="1"/>
    </xf>
    <xf numFmtId="164" fontId="19" fillId="9" borderId="39" xfId="0" applyNumberFormat="1" applyFont="1" applyFill="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30" xfId="0" applyBorder="1" applyAlignment="1">
      <alignment horizontal="center" vertical="center" textRotation="90"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04" xfId="0" applyBorder="1" applyAlignment="1">
      <alignment horizontal="left" vertical="center" wrapText="1"/>
    </xf>
    <xf numFmtId="0" fontId="0" fillId="0" borderId="105" xfId="0" applyBorder="1" applyAlignment="1">
      <alignment horizontal="left" vertical="center" wrapText="1"/>
    </xf>
    <xf numFmtId="37" fontId="24" fillId="26" borderId="26" xfId="0" applyNumberFormat="1" applyFont="1" applyFill="1" applyBorder="1" applyAlignment="1">
      <alignment horizontal="right" vertical="center" wrapText="1"/>
    </xf>
    <xf numFmtId="37" fontId="24" fillId="26" borderId="33" xfId="0" applyNumberFormat="1" applyFont="1" applyFill="1" applyBorder="1" applyAlignment="1">
      <alignment horizontal="right" vertical="center" wrapText="1"/>
    </xf>
    <xf numFmtId="164" fontId="17" fillId="24" borderId="108" xfId="0" applyNumberFormat="1" applyFont="1" applyFill="1" applyBorder="1" applyAlignment="1">
      <alignment horizontal="left" vertical="center" wrapText="1"/>
    </xf>
    <xf numFmtId="164" fontId="17" fillId="24" borderId="35" xfId="0" applyNumberFormat="1" applyFont="1" applyFill="1" applyBorder="1" applyAlignment="1">
      <alignment horizontal="left" vertical="center" wrapText="1"/>
    </xf>
    <xf numFmtId="164" fontId="19" fillId="11" borderId="28" xfId="0" applyNumberFormat="1" applyFont="1" applyFill="1" applyBorder="1" applyAlignment="1">
      <alignment horizontal="center" vertical="center" textRotation="90" wrapText="1"/>
    </xf>
    <xf numFmtId="164" fontId="19" fillId="11" borderId="29" xfId="0" applyNumberFormat="1" applyFont="1" applyFill="1" applyBorder="1" applyAlignment="1">
      <alignment horizontal="center" vertical="center" textRotation="90" wrapText="1"/>
    </xf>
    <xf numFmtId="164" fontId="19" fillId="11" borderId="30" xfId="0" applyNumberFormat="1" applyFont="1" applyFill="1" applyBorder="1" applyAlignment="1">
      <alignment horizontal="center" vertical="center" textRotation="90" wrapText="1"/>
    </xf>
    <xf numFmtId="164" fontId="17" fillId="24" borderId="109" xfId="0" applyNumberFormat="1" applyFont="1" applyFill="1" applyBorder="1" applyAlignment="1">
      <alignment horizontal="left" vertical="center" wrapText="1"/>
    </xf>
    <xf numFmtId="164" fontId="17" fillId="24" borderId="88" xfId="0" applyNumberFormat="1" applyFont="1" applyFill="1" applyBorder="1" applyAlignment="1">
      <alignment horizontal="left" vertical="center" wrapText="1"/>
    </xf>
    <xf numFmtId="164" fontId="19" fillId="24" borderId="24" xfId="0" applyNumberFormat="1" applyFont="1" applyFill="1" applyBorder="1" applyAlignment="1">
      <alignment horizontal="left" vertical="center" wrapText="1"/>
    </xf>
    <xf numFmtId="164" fontId="19" fillId="24" borderId="22" xfId="0" applyNumberFormat="1" applyFont="1" applyFill="1" applyBorder="1" applyAlignment="1">
      <alignment horizontal="left" vertical="center" wrapText="1"/>
    </xf>
    <xf numFmtId="0" fontId="24" fillId="22" borderId="83" xfId="0" applyNumberFormat="1" applyFont="1" applyFill="1" applyBorder="1" applyAlignment="1">
      <alignment horizontal="center" vertical="center" shrinkToFit="1"/>
    </xf>
    <xf numFmtId="0" fontId="24" fillId="22" borderId="79" xfId="0" applyNumberFormat="1" applyFont="1" applyFill="1" applyBorder="1" applyAlignment="1">
      <alignment horizontal="center" vertical="center" shrinkToFit="1"/>
    </xf>
    <xf numFmtId="0" fontId="24" fillId="22" borderId="16" xfId="0" applyNumberFormat="1" applyFont="1" applyFill="1" applyBorder="1" applyAlignment="1">
      <alignment horizontal="center" vertical="center" shrinkToFit="1"/>
    </xf>
    <xf numFmtId="164" fontId="19" fillId="15" borderId="28" xfId="0" applyNumberFormat="1" applyFont="1" applyFill="1" applyBorder="1" applyAlignment="1">
      <alignment horizontal="center" vertical="center" textRotation="90" wrapText="1"/>
    </xf>
    <xf numFmtId="164" fontId="9" fillId="2" borderId="107" xfId="0" applyNumberFormat="1" applyFont="1" applyFill="1" applyBorder="1" applyAlignment="1">
      <alignment horizontal="center" vertical="center" wrapText="1"/>
    </xf>
    <xf numFmtId="164" fontId="9" fillId="2" borderId="95" xfId="0" applyNumberFormat="1" applyFont="1" applyFill="1" applyBorder="1" applyAlignment="1">
      <alignment horizontal="center" vertical="center" wrapText="1"/>
    </xf>
    <xf numFmtId="164" fontId="9" fillId="2" borderId="24" xfId="0" applyNumberFormat="1" applyFont="1" applyFill="1" applyBorder="1" applyAlignment="1">
      <alignment horizontal="center" vertical="center" wrapText="1"/>
    </xf>
    <xf numFmtId="164" fontId="17" fillId="24" borderId="110" xfId="0" applyNumberFormat="1" applyFont="1" applyFill="1" applyBorder="1" applyAlignment="1">
      <alignment horizontal="left" vertical="center" wrapText="1"/>
    </xf>
    <xf numFmtId="164" fontId="17" fillId="24" borderId="11" xfId="0" applyNumberFormat="1" applyFont="1" applyFill="1" applyBorder="1" applyAlignment="1">
      <alignment horizontal="left" vertical="center" wrapText="1"/>
    </xf>
    <xf numFmtId="0" fontId="24" fillId="22" borderId="111" xfId="0" applyNumberFormat="1" applyFont="1" applyFill="1" applyBorder="1" applyAlignment="1">
      <alignment horizontal="center" vertical="center" shrinkToFit="1"/>
    </xf>
    <xf numFmtId="0" fontId="24" fillId="22" borderId="26" xfId="0" applyNumberFormat="1" applyFont="1" applyFill="1" applyBorder="1" applyAlignment="1">
      <alignment horizontal="center" vertical="center" shrinkToFit="1"/>
    </xf>
    <xf numFmtId="164" fontId="17" fillId="24" borderId="0" xfId="0" applyNumberFormat="1" applyFont="1" applyFill="1" applyBorder="1" applyAlignment="1">
      <alignment horizontal="left" vertical="top" wrapText="1"/>
    </xf>
    <xf numFmtId="164" fontId="17" fillId="24" borderId="112" xfId="0" applyNumberFormat="1" applyFont="1" applyFill="1" applyBorder="1" applyAlignment="1">
      <alignment horizontal="left" vertical="top" wrapText="1"/>
    </xf>
    <xf numFmtId="164" fontId="6" fillId="24" borderId="0" xfId="0" applyNumberFormat="1" applyFont="1" applyFill="1" applyBorder="1" applyAlignment="1">
      <alignment horizontal="left" vertical="top" wrapText="1"/>
    </xf>
    <xf numFmtId="164" fontId="6" fillId="24" borderId="113" xfId="0" applyNumberFormat="1" applyFont="1" applyFill="1" applyBorder="1" applyAlignment="1">
      <alignment horizontal="left" vertical="top" wrapText="1"/>
    </xf>
    <xf numFmtId="164" fontId="20" fillId="24" borderId="104" xfId="0" applyNumberFormat="1" applyFont="1" applyFill="1" applyBorder="1" applyAlignment="1">
      <alignment horizontal="justify" vertical="top" wrapText="1"/>
    </xf>
    <xf numFmtId="0" fontId="0" fillId="0" borderId="104" xfId="0" applyFont="1" applyBorder="1" applyAlignment="1">
      <alignment horizontal="justify" vertical="top" wrapText="1"/>
    </xf>
    <xf numFmtId="164" fontId="20" fillId="24" borderId="0" xfId="0" applyNumberFormat="1" applyFont="1" applyFill="1" applyBorder="1" applyAlignment="1">
      <alignment horizontal="left" wrapText="1" indent="3"/>
    </xf>
    <xf numFmtId="164" fontId="6" fillId="7" borderId="28" xfId="0" applyNumberFormat="1" applyFont="1" applyFill="1" applyBorder="1" applyAlignment="1">
      <alignment horizontal="center" vertical="center" textRotation="90" wrapText="1"/>
    </xf>
    <xf numFmtId="0" fontId="104" fillId="0" borderId="73" xfId="57" applyFont="1" applyBorder="1" applyAlignment="1">
      <alignment horizontal="center" vertical="center" textRotation="90" wrapText="1"/>
    </xf>
    <xf numFmtId="0" fontId="97" fillId="24" borderId="64" xfId="61" applyFont="1" applyFill="1" applyBorder="1" applyAlignment="1" applyProtection="1">
      <alignment horizontal="center" vertical="center" textRotation="90"/>
      <protection/>
    </xf>
    <xf numFmtId="0" fontId="97" fillId="24" borderId="65" xfId="61" applyFont="1" applyFill="1" applyBorder="1" applyAlignment="1" applyProtection="1">
      <alignment horizontal="center" vertical="center" textRotation="90"/>
      <protection/>
    </xf>
    <xf numFmtId="0" fontId="97" fillId="24" borderId="54" xfId="61" applyFont="1" applyFill="1" applyBorder="1" applyAlignment="1" applyProtection="1">
      <alignment horizontal="center" vertical="center" textRotation="90"/>
      <protection/>
    </xf>
    <xf numFmtId="0" fontId="6" fillId="24" borderId="55" xfId="61" applyFont="1" applyFill="1" applyBorder="1" applyAlignment="1" applyProtection="1">
      <alignment horizontal="center" vertical="center" textRotation="90"/>
      <protection/>
    </xf>
    <xf numFmtId="0" fontId="6" fillId="24" borderId="65" xfId="61" applyFont="1" applyFill="1" applyBorder="1" applyAlignment="1" applyProtection="1">
      <alignment horizontal="center" vertical="center" textRotation="90"/>
      <protection/>
    </xf>
    <xf numFmtId="0" fontId="60" fillId="24" borderId="114" xfId="61" applyFont="1" applyFill="1" applyBorder="1" applyAlignment="1" applyProtection="1">
      <alignment horizontal="left" vertical="center" textRotation="90"/>
      <protection/>
    </xf>
    <xf numFmtId="0" fontId="60" fillId="24" borderId="66" xfId="61" applyFont="1" applyFill="1" applyBorder="1" applyAlignment="1" applyProtection="1">
      <alignment horizontal="left" vertical="center" textRotation="90"/>
      <protection/>
    </xf>
    <xf numFmtId="0" fontId="51" fillId="24" borderId="67" xfId="61" applyFont="1" applyFill="1" applyBorder="1" applyAlignment="1" applyProtection="1">
      <alignment horizontal="center" shrinkToFit="1"/>
      <protection/>
    </xf>
    <xf numFmtId="0" fontId="51" fillId="24" borderId="62" xfId="61" applyFont="1" applyFill="1" applyBorder="1" applyAlignment="1" applyProtection="1">
      <alignment horizontal="center" shrinkToFit="1"/>
      <protection/>
    </xf>
    <xf numFmtId="0" fontId="51" fillId="24" borderId="63" xfId="61" applyFont="1" applyFill="1" applyBorder="1" applyAlignment="1" applyProtection="1">
      <alignment horizontal="center" shrinkToFit="1"/>
      <protection/>
    </xf>
    <xf numFmtId="0" fontId="51" fillId="24" borderId="64" xfId="61" applyFont="1" applyFill="1" applyBorder="1" applyAlignment="1" applyProtection="1">
      <alignment horizontal="center" vertical="center" textRotation="90"/>
      <protection/>
    </xf>
    <xf numFmtId="0" fontId="51" fillId="24" borderId="65" xfId="61" applyFont="1" applyFill="1" applyBorder="1" applyAlignment="1" applyProtection="1">
      <alignment horizontal="center" vertical="center" textRotation="90"/>
      <protection/>
    </xf>
    <xf numFmtId="0" fontId="51" fillId="24" borderId="57" xfId="61" applyFont="1" applyFill="1" applyBorder="1" applyAlignment="1" applyProtection="1">
      <alignment horizontal="center" vertical="center" textRotation="90"/>
      <protection/>
    </xf>
    <xf numFmtId="168" fontId="3" fillId="24" borderId="115" xfId="47" applyNumberFormat="1" applyFont="1" applyFill="1" applyBorder="1" applyAlignment="1" applyProtection="1">
      <alignment horizontal="left" wrapText="1"/>
      <protection/>
    </xf>
    <xf numFmtId="168" fontId="3" fillId="24" borderId="116" xfId="47" applyNumberFormat="1" applyFont="1" applyFill="1" applyBorder="1" applyAlignment="1" applyProtection="1">
      <alignment horizontal="left" wrapText="1"/>
      <protection/>
    </xf>
    <xf numFmtId="168" fontId="3" fillId="24" borderId="117" xfId="47" applyNumberFormat="1" applyFont="1" applyFill="1" applyBorder="1" applyAlignment="1" applyProtection="1">
      <alignment horizontal="left" wrapText="1"/>
      <protection/>
    </xf>
    <xf numFmtId="168" fontId="3" fillId="24" borderId="118" xfId="47" applyNumberFormat="1" applyFont="1" applyFill="1" applyBorder="1" applyAlignment="1" applyProtection="1">
      <alignment horizontal="left" wrapText="1"/>
      <protection/>
    </xf>
    <xf numFmtId="168" fontId="3" fillId="24" borderId="43" xfId="47" applyNumberFormat="1" applyFont="1" applyFill="1" applyBorder="1" applyAlignment="1" applyProtection="1">
      <alignment horizontal="left" wrapText="1"/>
      <protection/>
    </xf>
    <xf numFmtId="168" fontId="3" fillId="24" borderId="119" xfId="47" applyNumberFormat="1" applyFont="1" applyFill="1" applyBorder="1" applyAlignment="1" applyProtection="1">
      <alignment horizontal="left" wrapText="1"/>
      <protection/>
    </xf>
    <xf numFmtId="168" fontId="3" fillId="24" borderId="120" xfId="47" applyNumberFormat="1" applyFont="1" applyFill="1" applyBorder="1" applyAlignment="1" applyProtection="1">
      <alignment horizontal="left" wrapText="1"/>
      <protection/>
    </xf>
    <xf numFmtId="168" fontId="3" fillId="24" borderId="19" xfId="47" applyNumberFormat="1" applyFont="1" applyFill="1" applyBorder="1" applyAlignment="1" applyProtection="1">
      <alignment horizontal="left" wrapText="1"/>
      <protection/>
    </xf>
    <xf numFmtId="168" fontId="3" fillId="24" borderId="121" xfId="47" applyNumberFormat="1" applyFont="1" applyFill="1" applyBorder="1" applyAlignment="1" applyProtection="1">
      <alignment horizontal="left" wrapText="1"/>
      <protection/>
    </xf>
    <xf numFmtId="1" fontId="6" fillId="24" borderId="122" xfId="61" applyNumberFormat="1" applyFont="1" applyFill="1" applyBorder="1" applyAlignment="1" applyProtection="1">
      <alignment vertical="center" textRotation="90"/>
      <protection/>
    </xf>
    <xf numFmtId="1" fontId="6" fillId="24" borderId="123" xfId="61" applyNumberFormat="1" applyFont="1" applyFill="1" applyBorder="1" applyAlignment="1" applyProtection="1">
      <alignment vertical="center" textRotation="90"/>
      <protection/>
    </xf>
    <xf numFmtId="1" fontId="6" fillId="24" borderId="124" xfId="61" applyNumberFormat="1" applyFont="1" applyFill="1" applyBorder="1" applyAlignment="1" applyProtection="1">
      <alignment vertical="center" textRotation="90"/>
      <protection/>
    </xf>
    <xf numFmtId="168" fontId="3" fillId="21" borderId="120" xfId="47" applyNumberFormat="1" applyFont="1" applyFill="1" applyBorder="1" applyAlignment="1" applyProtection="1">
      <alignment horizontal="left" wrapText="1"/>
      <protection/>
    </xf>
    <xf numFmtId="168" fontId="3" fillId="21" borderId="19" xfId="47" applyNumberFormat="1" applyFont="1" applyFill="1" applyBorder="1" applyAlignment="1" applyProtection="1">
      <alignment horizontal="left" wrapText="1"/>
      <protection/>
    </xf>
    <xf numFmtId="168" fontId="3" fillId="21" borderId="121" xfId="47" applyNumberFormat="1" applyFont="1" applyFill="1" applyBorder="1" applyAlignment="1" applyProtection="1">
      <alignment horizontal="left" wrapText="1"/>
      <protection/>
    </xf>
    <xf numFmtId="168" fontId="3" fillId="21" borderId="118" xfId="47" applyNumberFormat="1" applyFont="1" applyFill="1" applyBorder="1" applyAlignment="1" applyProtection="1">
      <alignment horizontal="left" wrapText="1"/>
      <protection/>
    </xf>
    <xf numFmtId="168" fontId="3" fillId="21" borderId="43" xfId="47" applyNumberFormat="1" applyFont="1" applyFill="1" applyBorder="1" applyAlignment="1" applyProtection="1">
      <alignment horizontal="left" wrapText="1"/>
      <protection/>
    </xf>
    <xf numFmtId="168" fontId="3" fillId="21" borderId="119" xfId="47" applyNumberFormat="1" applyFont="1" applyFill="1" applyBorder="1" applyAlignment="1" applyProtection="1">
      <alignment horizontal="left" wrapText="1"/>
      <protection/>
    </xf>
    <xf numFmtId="0" fontId="3" fillId="24" borderId="125" xfId="61" applyFont="1" applyFill="1" applyBorder="1" applyAlignment="1" applyProtection="1">
      <alignment horizontal="left" wrapText="1"/>
      <protection/>
    </xf>
    <xf numFmtId="0" fontId="3" fillId="24" borderId="70" xfId="61" applyFont="1" applyFill="1" applyBorder="1" applyAlignment="1" applyProtection="1">
      <alignment horizontal="left" wrapText="1"/>
      <protection/>
    </xf>
    <xf numFmtId="0" fontId="3" fillId="24" borderId="126" xfId="61" applyFont="1" applyFill="1" applyBorder="1" applyAlignment="1" applyProtection="1">
      <alignment horizontal="left" wrapText="1"/>
      <protection/>
    </xf>
    <xf numFmtId="0" fontId="2" fillId="24" borderId="114" xfId="61" applyFont="1" applyFill="1" applyBorder="1" applyAlignment="1" applyProtection="1">
      <alignment horizontal="center" vertical="center" textRotation="90"/>
      <protection/>
    </xf>
    <xf numFmtId="0" fontId="2" fillId="24" borderId="66" xfId="61" applyFont="1" applyFill="1" applyBorder="1" applyAlignment="1" applyProtection="1">
      <alignment horizontal="center" vertical="center" textRotation="90"/>
      <protection/>
    </xf>
    <xf numFmtId="0" fontId="2" fillId="24" borderId="69" xfId="61" applyFont="1" applyFill="1" applyBorder="1" applyAlignment="1" applyProtection="1">
      <alignment horizontal="center" vertical="center" textRotation="90"/>
      <protection/>
    </xf>
    <xf numFmtId="0" fontId="6" fillId="0" borderId="122" xfId="61" applyFont="1" applyBorder="1" applyAlignment="1" applyProtection="1">
      <alignment horizontal="center" vertical="center" textRotation="90"/>
      <protection/>
    </xf>
    <xf numFmtId="0" fontId="6" fillId="0" borderId="123" xfId="61" applyFont="1" applyBorder="1" applyAlignment="1" applyProtection="1">
      <alignment horizontal="center" vertical="center" textRotation="90"/>
      <protection/>
    </xf>
    <xf numFmtId="0" fontId="6" fillId="0" borderId="124" xfId="61" applyFont="1" applyBorder="1" applyAlignment="1" applyProtection="1">
      <alignment horizontal="center" vertical="center" textRotation="90"/>
      <protection/>
    </xf>
    <xf numFmtId="0" fontId="60" fillId="0" borderId="48" xfId="61" applyFont="1" applyBorder="1" applyAlignment="1" applyProtection="1">
      <alignment horizontal="center" textRotation="90"/>
      <protection/>
    </xf>
    <xf numFmtId="0" fontId="24" fillId="29" borderId="0" xfId="62" applyFont="1" applyFill="1" applyAlignment="1" quotePrefix="1">
      <alignment horizontal="center"/>
      <protection/>
    </xf>
    <xf numFmtId="0" fontId="24" fillId="29" borderId="0" xfId="62" applyFont="1" applyFill="1" applyAlignment="1" quotePrefix="1">
      <alignment horizontal="right"/>
      <protection/>
    </xf>
    <xf numFmtId="0" fontId="0" fillId="0" borderId="73" xfId="0" applyBorder="1" applyAlignment="1">
      <alignment horizontal="center" vertical="center" wrapText="1"/>
    </xf>
    <xf numFmtId="0" fontId="26" fillId="0" borderId="59" xfId="61" applyNumberFormat="1" applyFont="1" applyFill="1" applyBorder="1" applyAlignment="1" applyProtection="1">
      <alignment horizontal="left"/>
      <protection/>
    </xf>
    <xf numFmtId="0" fontId="26" fillId="0" borderId="19" xfId="61" applyNumberFormat="1" applyFont="1" applyFill="1" applyBorder="1" applyAlignment="1" applyProtection="1">
      <alignment horizontal="left"/>
      <protection/>
    </xf>
    <xf numFmtId="0" fontId="26" fillId="0" borderId="77" xfId="61" applyNumberFormat="1" applyFont="1" applyFill="1" applyBorder="1" applyAlignment="1" applyProtection="1">
      <alignment horizontal="left"/>
      <protection/>
    </xf>
    <xf numFmtId="0" fontId="3" fillId="0" borderId="59" xfId="61" applyNumberFormat="1" applyFont="1" applyFill="1" applyBorder="1" applyAlignment="1" applyProtection="1">
      <alignment horizontal="left"/>
      <protection/>
    </xf>
    <xf numFmtId="0" fontId="3" fillId="0" borderId="19" xfId="61" applyNumberFormat="1" applyFont="1" applyFill="1" applyBorder="1" applyAlignment="1" applyProtection="1">
      <alignment horizontal="left"/>
      <protection/>
    </xf>
    <xf numFmtId="0" fontId="3" fillId="0" borderId="77" xfId="61" applyNumberFormat="1" applyFont="1" applyFill="1" applyBorder="1" applyAlignment="1" applyProtection="1">
      <alignment horizontal="left"/>
      <protection/>
    </xf>
    <xf numFmtId="168" fontId="6" fillId="22" borderId="59" xfId="47" applyNumberFormat="1" applyFont="1" applyFill="1" applyBorder="1" applyAlignment="1" applyProtection="1">
      <alignment horizontal="right"/>
      <protection locked="0"/>
    </xf>
    <xf numFmtId="168" fontId="6" fillId="22" borderId="19" xfId="47" applyNumberFormat="1" applyFont="1" applyFill="1" applyBorder="1" applyAlignment="1" applyProtection="1">
      <alignment horizontal="right"/>
      <protection locked="0"/>
    </xf>
    <xf numFmtId="168" fontId="6" fillId="22" borderId="121" xfId="47" applyNumberFormat="1" applyFont="1" applyFill="1" applyBorder="1" applyAlignment="1" applyProtection="1">
      <alignment horizontal="right"/>
      <protection locked="0"/>
    </xf>
    <xf numFmtId="0" fontId="8" fillId="0" borderId="59" xfId="61" applyNumberFormat="1" applyFont="1" applyFill="1" applyBorder="1" applyAlignment="1" applyProtection="1">
      <alignment horizontal="center"/>
      <protection/>
    </xf>
    <xf numFmtId="0" fontId="8" fillId="0" borderId="19" xfId="61" applyNumberFormat="1" applyFont="1" applyFill="1" applyBorder="1" applyAlignment="1" applyProtection="1">
      <alignment horizontal="center"/>
      <protection/>
    </xf>
    <xf numFmtId="0" fontId="8" fillId="0" borderId="77" xfId="61" applyNumberFormat="1" applyFont="1" applyFill="1" applyBorder="1" applyAlignment="1" applyProtection="1">
      <alignment horizontal="center"/>
      <protection/>
    </xf>
    <xf numFmtId="0" fontId="1" fillId="21" borderId="59" xfId="61" applyNumberFormat="1" applyFont="1" applyFill="1" applyBorder="1" applyAlignment="1" applyProtection="1">
      <alignment horizontal="center"/>
      <protection/>
    </xf>
    <xf numFmtId="0" fontId="1" fillId="21" borderId="19" xfId="61" applyNumberFormat="1" applyFont="1" applyFill="1" applyBorder="1" applyAlignment="1" applyProtection="1">
      <alignment horizontal="center"/>
      <protection/>
    </xf>
    <xf numFmtId="0" fontId="1" fillId="21" borderId="77" xfId="61" applyNumberFormat="1" applyFont="1" applyFill="1" applyBorder="1" applyAlignment="1" applyProtection="1">
      <alignment horizontal="center"/>
      <protection/>
    </xf>
    <xf numFmtId="0" fontId="1" fillId="0" borderId="120" xfId="61" applyNumberFormat="1" applyFont="1" applyFill="1" applyBorder="1" applyAlignment="1" applyProtection="1" quotePrefix="1">
      <alignment horizontal="center"/>
      <protection/>
    </xf>
    <xf numFmtId="0" fontId="1" fillId="0" borderId="77" xfId="61" applyNumberFormat="1" applyBorder="1" applyAlignment="1" applyProtection="1">
      <alignment horizontal="center"/>
      <protection/>
    </xf>
    <xf numFmtId="0" fontId="1" fillId="0" borderId="73" xfId="61" applyNumberFormat="1" applyFont="1" applyFill="1" applyBorder="1" applyAlignment="1" applyProtection="1">
      <alignment horizontal="left"/>
      <protection/>
    </xf>
    <xf numFmtId="0" fontId="1" fillId="0" borderId="48" xfId="61" applyNumberFormat="1" applyBorder="1" applyAlignment="1" applyProtection="1">
      <alignment horizontal="left"/>
      <protection/>
    </xf>
    <xf numFmtId="0" fontId="1" fillId="0" borderId="127" xfId="61" applyNumberFormat="1" applyFont="1" applyFill="1" applyBorder="1" applyAlignment="1" applyProtection="1">
      <alignment horizontal="left"/>
      <protection/>
    </xf>
    <xf numFmtId="0" fontId="1" fillId="0" borderId="46" xfId="61" applyNumberFormat="1" applyBorder="1" applyAlignment="1" applyProtection="1">
      <alignment horizontal="left"/>
      <protection/>
    </xf>
    <xf numFmtId="0" fontId="8" fillId="0" borderId="44" xfId="61" applyNumberFormat="1" applyFont="1" applyFill="1" applyBorder="1" applyAlignment="1" applyProtection="1">
      <alignment horizontal="center"/>
      <protection/>
    </xf>
    <xf numFmtId="0" fontId="8" fillId="0" borderId="45" xfId="61" applyNumberFormat="1" applyFont="1" applyFill="1" applyBorder="1" applyAlignment="1" applyProtection="1">
      <alignment horizontal="center"/>
      <protection/>
    </xf>
    <xf numFmtId="0" fontId="8" fillId="0" borderId="46" xfId="61" applyNumberFormat="1" applyFont="1" applyFill="1" applyBorder="1" applyAlignment="1" applyProtection="1">
      <alignment horizontal="center"/>
      <protection/>
    </xf>
    <xf numFmtId="0" fontId="26" fillId="0" borderId="59" xfId="67" applyNumberFormat="1" applyFont="1" applyFill="1" applyBorder="1" applyAlignment="1" applyProtection="1">
      <alignment horizontal="center"/>
      <protection/>
    </xf>
    <xf numFmtId="0" fontId="26" fillId="0" borderId="19" xfId="67" applyNumberFormat="1" applyFont="1" applyFill="1" applyBorder="1" applyAlignment="1" applyProtection="1">
      <alignment horizontal="center"/>
      <protection/>
    </xf>
    <xf numFmtId="0" fontId="26" fillId="0" borderId="77" xfId="67" applyNumberFormat="1" applyFont="1" applyFill="1" applyBorder="1" applyAlignment="1" applyProtection="1">
      <alignment horizontal="center"/>
      <protection/>
    </xf>
    <xf numFmtId="0" fontId="1" fillId="0" borderId="125" xfId="61" applyNumberFormat="1" applyFont="1" applyFill="1" applyBorder="1" applyAlignment="1" applyProtection="1" quotePrefix="1">
      <alignment horizontal="center" vertical="center"/>
      <protection/>
    </xf>
    <xf numFmtId="0" fontId="1" fillId="0" borderId="128" xfId="61" applyNumberFormat="1" applyBorder="1" applyAlignment="1" applyProtection="1">
      <alignment horizontal="center" vertical="center"/>
      <protection/>
    </xf>
    <xf numFmtId="0" fontId="1" fillId="0" borderId="67" xfId="61" applyNumberFormat="1" applyFont="1" applyFill="1" applyBorder="1" applyAlignment="1" applyProtection="1" quotePrefix="1">
      <alignment horizontal="center" vertical="center"/>
      <protection/>
    </xf>
    <xf numFmtId="0" fontId="1" fillId="0" borderId="129" xfId="61" applyNumberFormat="1" applyBorder="1" applyAlignment="1" applyProtection="1">
      <alignment horizontal="center" vertical="center"/>
      <protection/>
    </xf>
    <xf numFmtId="168" fontId="6" fillId="0" borderId="59" xfId="47" applyNumberFormat="1" applyFont="1" applyFill="1" applyBorder="1" applyAlignment="1" applyProtection="1">
      <alignment horizontal="right"/>
      <protection/>
    </xf>
    <xf numFmtId="168" fontId="6" fillId="0" borderId="19" xfId="47" applyNumberFormat="1" applyFont="1" applyFill="1" applyBorder="1" applyAlignment="1" applyProtection="1">
      <alignment horizontal="right"/>
      <protection/>
    </xf>
    <xf numFmtId="168" fontId="6" fillId="0" borderId="121" xfId="47" applyNumberFormat="1" applyFont="1" applyFill="1" applyBorder="1" applyAlignment="1" applyProtection="1">
      <alignment horizontal="right"/>
      <protection/>
    </xf>
    <xf numFmtId="168" fontId="6" fillId="24" borderId="130" xfId="47" applyNumberFormat="1" applyFont="1" applyFill="1" applyBorder="1" applyAlignment="1" applyProtection="1">
      <alignment horizontal="right"/>
      <protection/>
    </xf>
    <xf numFmtId="168" fontId="6" fillId="24" borderId="126" xfId="47" applyNumberFormat="1" applyFont="1" applyFill="1" applyBorder="1" applyAlignment="1" applyProtection="1">
      <alignment horizontal="right"/>
      <protection/>
    </xf>
    <xf numFmtId="168" fontId="6" fillId="24" borderId="70" xfId="47" applyNumberFormat="1" applyFont="1" applyFill="1" applyBorder="1" applyAlignment="1" applyProtection="1">
      <alignment horizontal="right"/>
      <protection/>
    </xf>
    <xf numFmtId="0" fontId="1" fillId="24" borderId="59" xfId="61" applyNumberFormat="1" applyFont="1" applyFill="1" applyBorder="1" applyAlignment="1" applyProtection="1">
      <alignment horizontal="center"/>
      <protection/>
    </xf>
    <xf numFmtId="0" fontId="1" fillId="24" borderId="19" xfId="61" applyNumberFormat="1" applyFont="1" applyFill="1" applyBorder="1" applyAlignment="1" applyProtection="1">
      <alignment horizontal="center"/>
      <protection/>
    </xf>
    <xf numFmtId="0" fontId="1" fillId="24" borderId="77" xfId="61" applyNumberFormat="1" applyFont="1" applyFill="1" applyBorder="1" applyAlignment="1" applyProtection="1">
      <alignment horizontal="center"/>
      <protection/>
    </xf>
    <xf numFmtId="0" fontId="7" fillId="11" borderId="71" xfId="61" applyNumberFormat="1" applyFont="1" applyFill="1" applyBorder="1" applyAlignment="1" applyProtection="1">
      <alignment horizontal="center" vertical="center" textRotation="90"/>
      <protection/>
    </xf>
    <xf numFmtId="0" fontId="7" fillId="11" borderId="75" xfId="61" applyNumberFormat="1" applyFont="1" applyFill="1" applyBorder="1" applyAlignment="1" applyProtection="1">
      <alignment horizontal="center" vertical="center" textRotation="90"/>
      <protection/>
    </xf>
    <xf numFmtId="0" fontId="7" fillId="11" borderId="73" xfId="61" applyNumberFormat="1" applyFont="1" applyFill="1" applyBorder="1" applyAlignment="1" applyProtection="1">
      <alignment horizontal="center" vertical="center" textRotation="90"/>
      <protection/>
    </xf>
    <xf numFmtId="0" fontId="7" fillId="11" borderId="74" xfId="61" applyNumberFormat="1" applyFont="1" applyFill="1" applyBorder="1" applyAlignment="1" applyProtection="1">
      <alignment horizontal="center" vertical="center" textRotation="90"/>
      <protection/>
    </xf>
    <xf numFmtId="0" fontId="7" fillId="11" borderId="68" xfId="61" applyNumberFormat="1" applyFont="1" applyFill="1" applyBorder="1" applyAlignment="1" applyProtection="1">
      <alignment horizontal="center" vertical="center" textRotation="90"/>
      <protection/>
    </xf>
    <xf numFmtId="0" fontId="7" fillId="11" borderId="76" xfId="61" applyNumberFormat="1" applyFont="1" applyFill="1" applyBorder="1" applyAlignment="1" applyProtection="1">
      <alignment horizontal="center" vertical="center" textRotation="90"/>
      <protection/>
    </xf>
    <xf numFmtId="0" fontId="24" fillId="0" borderId="59" xfId="61" applyNumberFormat="1" applyFont="1" applyFill="1" applyBorder="1" applyAlignment="1" applyProtection="1">
      <alignment horizontal="left"/>
      <protection/>
    </xf>
    <xf numFmtId="0" fontId="24" fillId="0" borderId="19" xfId="61" applyNumberFormat="1" applyFont="1" applyFill="1" applyBorder="1" applyAlignment="1" applyProtection="1">
      <alignment horizontal="left"/>
      <protection/>
    </xf>
    <xf numFmtId="0" fontId="24" fillId="0" borderId="77" xfId="61" applyNumberFormat="1" applyFont="1" applyFill="1" applyBorder="1" applyAlignment="1" applyProtection="1">
      <alignment horizontal="left"/>
      <protection/>
    </xf>
    <xf numFmtId="0" fontId="24" fillId="22" borderId="59" xfId="61" applyNumberFormat="1" applyFont="1" applyFill="1" applyBorder="1" applyAlignment="1" applyProtection="1">
      <alignment horizontal="left"/>
      <protection locked="0"/>
    </xf>
    <xf numFmtId="0" fontId="24" fillId="22" borderId="19" xfId="61" applyNumberFormat="1" applyFont="1" applyFill="1" applyBorder="1" applyAlignment="1" applyProtection="1">
      <alignment horizontal="left"/>
      <protection locked="0"/>
    </xf>
    <xf numFmtId="0" fontId="24" fillId="22" borderId="77" xfId="61" applyNumberFormat="1" applyFont="1" applyFill="1" applyBorder="1" applyAlignment="1" applyProtection="1">
      <alignment horizontal="left"/>
      <protection locked="0"/>
    </xf>
    <xf numFmtId="0" fontId="1" fillId="0" borderId="19" xfId="61" applyNumberFormat="1" applyFont="1" applyFill="1" applyBorder="1" applyAlignment="1" applyProtection="1">
      <alignment horizontal="left"/>
      <protection/>
    </xf>
    <xf numFmtId="0" fontId="24" fillId="0" borderId="116" xfId="61" applyNumberFormat="1" applyFont="1" applyFill="1" applyBorder="1" applyAlignment="1" applyProtection="1">
      <alignment horizontal="left" vertical="center" shrinkToFit="1"/>
      <protection/>
    </xf>
    <xf numFmtId="0" fontId="24" fillId="0" borderId="131" xfId="61" applyNumberFormat="1" applyFont="1" applyFill="1" applyBorder="1" applyAlignment="1" applyProtection="1">
      <alignment horizontal="left" vertical="center" shrinkToFit="1"/>
      <protection/>
    </xf>
    <xf numFmtId="0" fontId="1" fillId="0" borderId="115" xfId="61" applyNumberFormat="1" applyFont="1" applyFill="1" applyBorder="1" applyAlignment="1" applyProtection="1" quotePrefix="1">
      <alignment horizontal="center" vertical="center"/>
      <protection/>
    </xf>
    <xf numFmtId="0" fontId="1" fillId="0" borderId="131" xfId="61" applyNumberFormat="1" applyBorder="1" applyAlignment="1" applyProtection="1">
      <alignment horizontal="center" vertical="center"/>
      <protection/>
    </xf>
    <xf numFmtId="0" fontId="1" fillId="0" borderId="44" xfId="61" applyNumberFormat="1" applyFont="1" applyFill="1" applyBorder="1" applyAlignment="1" applyProtection="1">
      <alignment horizontal="center"/>
      <protection/>
    </xf>
    <xf numFmtId="0" fontId="1" fillId="0" borderId="45" xfId="61" applyNumberFormat="1" applyFont="1" applyFill="1" applyBorder="1" applyAlignment="1" applyProtection="1">
      <alignment horizontal="center"/>
      <protection/>
    </xf>
    <xf numFmtId="0" fontId="1" fillId="0" borderId="46" xfId="61" applyNumberFormat="1" applyFont="1" applyFill="1" applyBorder="1" applyAlignment="1" applyProtection="1">
      <alignment horizontal="center"/>
      <protection/>
    </xf>
    <xf numFmtId="0" fontId="1" fillId="24" borderId="44" xfId="61" applyNumberFormat="1" applyFont="1" applyFill="1" applyBorder="1" applyAlignment="1" applyProtection="1" quotePrefix="1">
      <alignment horizontal="center" vertical="center"/>
      <protection/>
    </xf>
    <xf numFmtId="0" fontId="1" fillId="24" borderId="45" xfId="61" applyNumberFormat="1" applyFont="1" applyFill="1" applyBorder="1" applyAlignment="1" applyProtection="1" quotePrefix="1">
      <alignment horizontal="center" vertical="center"/>
      <protection/>
    </xf>
    <xf numFmtId="0" fontId="1" fillId="24" borderId="46" xfId="61" applyNumberFormat="1" applyFont="1" applyFill="1" applyBorder="1" applyAlignment="1" applyProtection="1" quotePrefix="1">
      <alignment horizontal="center" vertical="center"/>
      <protection/>
    </xf>
    <xf numFmtId="0" fontId="1" fillId="24" borderId="49" xfId="61" applyNumberFormat="1" applyFont="1" applyFill="1" applyBorder="1" applyAlignment="1" applyProtection="1" quotePrefix="1">
      <alignment horizontal="center" vertical="center"/>
      <protection/>
    </xf>
    <xf numFmtId="0" fontId="1" fillId="24" borderId="43" xfId="61" applyNumberFormat="1" applyFont="1" applyFill="1" applyBorder="1" applyAlignment="1" applyProtection="1" quotePrefix="1">
      <alignment horizontal="center" vertical="center"/>
      <protection/>
    </xf>
    <xf numFmtId="0" fontId="1" fillId="24" borderId="50" xfId="61" applyNumberFormat="1" applyFont="1" applyFill="1" applyBorder="1" applyAlignment="1" applyProtection="1" quotePrefix="1">
      <alignment horizontal="center" vertical="center"/>
      <protection/>
    </xf>
    <xf numFmtId="0" fontId="1" fillId="0" borderId="127" xfId="61" applyNumberFormat="1" applyFont="1" applyFill="1" applyBorder="1" applyAlignment="1" applyProtection="1" quotePrefix="1">
      <alignment horizontal="left"/>
      <protection/>
    </xf>
    <xf numFmtId="0" fontId="1" fillId="0" borderId="46" xfId="61" applyNumberFormat="1" applyFill="1" applyBorder="1" applyAlignment="1" applyProtection="1">
      <alignment horizontal="left"/>
      <protection/>
    </xf>
    <xf numFmtId="0" fontId="5" fillId="0" borderId="59" xfId="61" applyNumberFormat="1" applyFont="1" applyFill="1" applyBorder="1" applyAlignment="1" applyProtection="1">
      <alignment horizontal="center" vertical="center"/>
      <protection/>
    </xf>
    <xf numFmtId="0" fontId="5" fillId="0" borderId="19" xfId="61" applyNumberFormat="1" applyFont="1" applyFill="1" applyBorder="1" applyAlignment="1" applyProtection="1">
      <alignment horizontal="center" vertical="center"/>
      <protection/>
    </xf>
    <xf numFmtId="0" fontId="5" fillId="0" borderId="77" xfId="61" applyNumberFormat="1" applyFont="1" applyFill="1" applyBorder="1" applyAlignment="1" applyProtection="1">
      <alignment horizontal="center" vertical="center"/>
      <protection/>
    </xf>
    <xf numFmtId="0" fontId="8" fillId="0" borderId="59" xfId="61" applyNumberFormat="1" applyFont="1" applyFill="1" applyBorder="1" applyAlignment="1" applyProtection="1">
      <alignment horizontal="center" vertical="center"/>
      <protection/>
    </xf>
    <xf numFmtId="0" fontId="8" fillId="0" borderId="19" xfId="61" applyNumberFormat="1" applyFont="1" applyFill="1" applyBorder="1" applyAlignment="1" applyProtection="1">
      <alignment horizontal="center" vertical="center"/>
      <protection/>
    </xf>
    <xf numFmtId="0" fontId="8" fillId="0" borderId="77" xfId="61" applyNumberFormat="1" applyFont="1" applyFill="1" applyBorder="1" applyAlignment="1" applyProtection="1">
      <alignment horizontal="center" vertical="center"/>
      <protection/>
    </xf>
    <xf numFmtId="0" fontId="1" fillId="0" borderId="73" xfId="61" applyNumberFormat="1" applyFont="1" applyFill="1" applyBorder="1" applyAlignment="1" applyProtection="1" quotePrefix="1">
      <alignment horizontal="left"/>
      <protection/>
    </xf>
    <xf numFmtId="0" fontId="1" fillId="0" borderId="48" xfId="61" applyNumberFormat="1" applyFill="1" applyBorder="1" applyAlignment="1" applyProtection="1">
      <alignment horizontal="left"/>
      <protection/>
    </xf>
    <xf numFmtId="0" fontId="17" fillId="2" borderId="67" xfId="61" applyNumberFormat="1" applyFont="1" applyFill="1" applyBorder="1" applyAlignment="1" applyProtection="1">
      <alignment horizontal="left" vertical="center" wrapText="1"/>
      <protection/>
    </xf>
    <xf numFmtId="0" fontId="17" fillId="2" borderId="62" xfId="61" applyNumberFormat="1" applyFont="1" applyFill="1" applyBorder="1" applyAlignment="1" applyProtection="1">
      <alignment horizontal="left" vertical="center" wrapText="1"/>
      <protection/>
    </xf>
    <xf numFmtId="0" fontId="17" fillId="2" borderId="63" xfId="61" applyNumberFormat="1" applyFont="1" applyFill="1" applyBorder="1" applyAlignment="1" applyProtection="1">
      <alignment horizontal="left" vertical="center" wrapText="1"/>
      <protection/>
    </xf>
    <xf numFmtId="168" fontId="6" fillId="24" borderId="44" xfId="47" applyNumberFormat="1" applyFont="1" applyFill="1" applyBorder="1" applyAlignment="1" applyProtection="1">
      <alignment horizontal="right"/>
      <protection/>
    </xf>
    <xf numFmtId="168" fontId="6" fillId="24" borderId="45" xfId="47" applyNumberFormat="1" applyFont="1" applyFill="1" applyBorder="1" applyAlignment="1" applyProtection="1">
      <alignment horizontal="right"/>
      <protection/>
    </xf>
    <xf numFmtId="168" fontId="6" fillId="24" borderId="132" xfId="47" applyNumberFormat="1" applyFont="1" applyFill="1" applyBorder="1" applyAlignment="1" applyProtection="1">
      <alignment horizontal="right"/>
      <protection/>
    </xf>
    <xf numFmtId="168" fontId="6" fillId="24" borderId="49" xfId="47" applyNumberFormat="1" applyFont="1" applyFill="1" applyBorder="1" applyAlignment="1" applyProtection="1">
      <alignment horizontal="right"/>
      <protection/>
    </xf>
    <xf numFmtId="168" fontId="6" fillId="24" borderId="43" xfId="47" applyNumberFormat="1" applyFont="1" applyFill="1" applyBorder="1" applyAlignment="1" applyProtection="1">
      <alignment horizontal="right"/>
      <protection/>
    </xf>
    <xf numFmtId="168" fontId="6" fillId="24" borderId="119" xfId="47" applyNumberFormat="1" applyFont="1" applyFill="1" applyBorder="1" applyAlignment="1" applyProtection="1">
      <alignment horizontal="right"/>
      <protection/>
    </xf>
    <xf numFmtId="168" fontId="6" fillId="0" borderId="44" xfId="47" applyNumberFormat="1" applyFont="1" applyFill="1" applyBorder="1" applyAlignment="1" applyProtection="1">
      <alignment horizontal="right"/>
      <protection/>
    </xf>
    <xf numFmtId="168" fontId="6" fillId="0" borderId="45" xfId="47" applyNumberFormat="1" applyFont="1" applyFill="1" applyBorder="1" applyAlignment="1" applyProtection="1">
      <alignment horizontal="right"/>
      <protection/>
    </xf>
    <xf numFmtId="168" fontId="6" fillId="0" borderId="132" xfId="47" applyNumberFormat="1" applyFont="1" applyFill="1" applyBorder="1" applyAlignment="1" applyProtection="1">
      <alignment horizontal="right"/>
      <protection/>
    </xf>
    <xf numFmtId="168" fontId="6" fillId="0" borderId="49" xfId="47" applyNumberFormat="1" applyFont="1" applyFill="1" applyBorder="1" applyAlignment="1" applyProtection="1">
      <alignment horizontal="right"/>
      <protection/>
    </xf>
    <xf numFmtId="168" fontId="6" fillId="0" borderId="43" xfId="47" applyNumberFormat="1" applyFont="1" applyFill="1" applyBorder="1" applyAlignment="1" applyProtection="1">
      <alignment horizontal="right"/>
      <protection/>
    </xf>
    <xf numFmtId="168" fontId="6" fillId="0" borderId="119" xfId="47" applyNumberFormat="1" applyFont="1" applyFill="1" applyBorder="1" applyAlignment="1" applyProtection="1">
      <alignment horizontal="right"/>
      <protection/>
    </xf>
    <xf numFmtId="0" fontId="8" fillId="0" borderId="47" xfId="61"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8" fillId="0" borderId="45" xfId="61" applyNumberFormat="1" applyFont="1" applyFill="1" applyBorder="1" applyAlignment="1" applyProtection="1">
      <alignment horizontal="center" vertical="center"/>
      <protection/>
    </xf>
    <xf numFmtId="0" fontId="8" fillId="0" borderId="46" xfId="61" applyNumberFormat="1" applyFont="1" applyFill="1" applyBorder="1" applyAlignment="1" applyProtection="1">
      <alignment horizontal="center" vertical="center"/>
      <protection/>
    </xf>
    <xf numFmtId="0" fontId="8" fillId="0" borderId="44" xfId="61" applyNumberFormat="1" applyFont="1" applyFill="1" applyBorder="1" applyAlignment="1" applyProtection="1">
      <alignment horizontal="center" vertical="center"/>
      <protection/>
    </xf>
    <xf numFmtId="0" fontId="8" fillId="0" borderId="43" xfId="61" applyNumberFormat="1" applyFont="1" applyFill="1" applyBorder="1" applyAlignment="1" applyProtection="1">
      <alignment horizontal="center"/>
      <protection/>
    </xf>
    <xf numFmtId="0" fontId="8" fillId="0" borderId="50" xfId="61" applyNumberFormat="1" applyFont="1" applyFill="1" applyBorder="1" applyAlignment="1" applyProtection="1">
      <alignment horizontal="center"/>
      <protection/>
    </xf>
    <xf numFmtId="0" fontId="8" fillId="0" borderId="49" xfId="61" applyNumberFormat="1" applyFont="1" applyFill="1" applyBorder="1" applyAlignment="1" applyProtection="1">
      <alignment horizontal="center" vertical="center"/>
      <protection/>
    </xf>
    <xf numFmtId="0" fontId="8" fillId="0" borderId="43" xfId="61" applyNumberFormat="1" applyFont="1" applyFill="1" applyBorder="1" applyAlignment="1" applyProtection="1">
      <alignment horizontal="center" vertical="center"/>
      <protection/>
    </xf>
    <xf numFmtId="0" fontId="8" fillId="0" borderId="50" xfId="61" applyNumberFormat="1" applyFont="1" applyFill="1" applyBorder="1" applyAlignment="1" applyProtection="1">
      <alignment horizontal="center" vertical="center"/>
      <protection/>
    </xf>
    <xf numFmtId="0" fontId="1" fillId="0" borderId="77" xfId="61" applyNumberFormat="1" applyFont="1" applyFill="1" applyBorder="1" applyAlignment="1" applyProtection="1">
      <alignment horizontal="left"/>
      <protection/>
    </xf>
    <xf numFmtId="0" fontId="84" fillId="0" borderId="19" xfId="61" applyNumberFormat="1" applyFont="1" applyFill="1" applyBorder="1" applyAlignment="1" applyProtection="1">
      <alignment horizontal="center"/>
      <protection/>
    </xf>
    <xf numFmtId="0" fontId="84" fillId="0" borderId="77" xfId="61" applyNumberFormat="1" applyFont="1" applyFill="1" applyBorder="1" applyAlignment="1" applyProtection="1">
      <alignment horizontal="center"/>
      <protection/>
    </xf>
    <xf numFmtId="0" fontId="1" fillId="0" borderId="67" xfId="61" applyNumberFormat="1" applyFont="1" applyFill="1" applyBorder="1" applyAlignment="1" applyProtection="1" quotePrefix="1">
      <alignment horizontal="center"/>
      <protection/>
    </xf>
    <xf numFmtId="0" fontId="1" fillId="0" borderId="129" xfId="61" applyNumberFormat="1" applyBorder="1" applyAlignment="1" applyProtection="1">
      <alignment horizontal="center"/>
      <protection/>
    </xf>
    <xf numFmtId="0" fontId="24" fillId="0" borderId="62" xfId="61" applyNumberFormat="1" applyFont="1" applyFill="1" applyBorder="1" applyAlignment="1" applyProtection="1">
      <alignment horizontal="left"/>
      <protection/>
    </xf>
    <xf numFmtId="0" fontId="1" fillId="0" borderId="62" xfId="61" applyNumberFormat="1" applyBorder="1" applyAlignment="1" applyProtection="1">
      <alignment horizontal="left"/>
      <protection/>
    </xf>
    <xf numFmtId="0" fontId="1" fillId="0" borderId="129" xfId="61" applyNumberFormat="1" applyBorder="1" applyAlignment="1" applyProtection="1">
      <alignment horizontal="left"/>
      <protection/>
    </xf>
    <xf numFmtId="0" fontId="1" fillId="0" borderId="133" xfId="61" applyNumberFormat="1" applyFont="1" applyFill="1" applyBorder="1" applyAlignment="1" applyProtection="1">
      <alignment horizontal="center"/>
      <protection/>
    </xf>
    <xf numFmtId="0" fontId="1" fillId="0" borderId="62" xfId="61" applyNumberFormat="1" applyFont="1" applyFill="1" applyBorder="1" applyAlignment="1" applyProtection="1">
      <alignment horizontal="center"/>
      <protection/>
    </xf>
    <xf numFmtId="0" fontId="1" fillId="0" borderId="129" xfId="61" applyNumberFormat="1" applyFont="1" applyFill="1" applyBorder="1" applyAlignment="1" applyProtection="1">
      <alignment horizontal="center"/>
      <protection/>
    </xf>
    <xf numFmtId="0" fontId="7" fillId="2" borderId="73" xfId="61" applyNumberFormat="1" applyFont="1" applyFill="1" applyBorder="1" applyAlignment="1" applyProtection="1">
      <alignment horizontal="center" vertical="center" textRotation="90"/>
      <protection/>
    </xf>
    <xf numFmtId="0" fontId="7" fillId="2" borderId="74" xfId="61" applyNumberFormat="1" applyFont="1" applyFill="1" applyBorder="1" applyAlignment="1" applyProtection="1">
      <alignment horizontal="center" vertical="center" textRotation="90"/>
      <protection/>
    </xf>
    <xf numFmtId="0" fontId="7" fillId="2" borderId="0" xfId="61" applyNumberFormat="1" applyFont="1" applyFill="1" applyBorder="1" applyAlignment="1" applyProtection="1">
      <alignment horizontal="center" vertical="center" textRotation="90"/>
      <protection/>
    </xf>
    <xf numFmtId="0" fontId="2" fillId="0" borderId="71" xfId="61" applyNumberFormat="1" applyFont="1" applyFill="1" applyBorder="1" applyAlignment="1" applyProtection="1">
      <alignment horizontal="center" vertical="center" shrinkToFit="1"/>
      <protection/>
    </xf>
    <xf numFmtId="0" fontId="2" fillId="0" borderId="72" xfId="61" applyNumberFormat="1" applyFont="1" applyFill="1" applyBorder="1" applyAlignment="1" applyProtection="1">
      <alignment horizontal="center" vertical="center" shrinkToFit="1"/>
      <protection/>
    </xf>
    <xf numFmtId="0" fontId="2" fillId="0" borderId="134" xfId="61" applyNumberFormat="1" applyFont="1" applyFill="1" applyBorder="1" applyAlignment="1" applyProtection="1">
      <alignment horizontal="center" vertical="center" shrinkToFit="1"/>
      <protection/>
    </xf>
    <xf numFmtId="0" fontId="2" fillId="0" borderId="118" xfId="61" applyNumberFormat="1" applyFont="1" applyFill="1" applyBorder="1" applyAlignment="1" applyProtection="1">
      <alignment horizontal="center" vertical="center" shrinkToFit="1"/>
      <protection/>
    </xf>
    <xf numFmtId="0" fontId="2" fillId="0" borderId="43" xfId="61" applyNumberFormat="1" applyFont="1" applyFill="1" applyBorder="1" applyAlignment="1" applyProtection="1">
      <alignment horizontal="center" vertical="center" shrinkToFit="1"/>
      <protection/>
    </xf>
    <xf numFmtId="0" fontId="2" fillId="0" borderId="50" xfId="61" applyNumberFormat="1" applyFont="1" applyFill="1" applyBorder="1" applyAlignment="1" applyProtection="1">
      <alignment horizontal="center" vertical="center" shrinkToFit="1"/>
      <protection/>
    </xf>
    <xf numFmtId="0" fontId="1" fillId="0" borderId="73" xfId="61" applyNumberFormat="1" applyFont="1" applyFill="1" applyBorder="1" applyAlignment="1" applyProtection="1">
      <alignment horizontal="right"/>
      <protection/>
    </xf>
    <xf numFmtId="0" fontId="1" fillId="0" borderId="0" xfId="61" applyNumberFormat="1" applyFont="1" applyFill="1" applyBorder="1" applyAlignment="1" applyProtection="1">
      <alignment horizontal="right"/>
      <protection/>
    </xf>
    <xf numFmtId="0" fontId="1" fillId="0" borderId="45" xfId="61" applyNumberFormat="1" applyBorder="1" applyAlignment="1" applyProtection="1">
      <alignment horizontal="left"/>
      <protection/>
    </xf>
    <xf numFmtId="0" fontId="1" fillId="0" borderId="132" xfId="61" applyNumberFormat="1" applyBorder="1" applyAlignment="1" applyProtection="1">
      <alignment horizontal="left"/>
      <protection/>
    </xf>
    <xf numFmtId="0" fontId="24" fillId="0" borderId="135" xfId="61" applyNumberFormat="1" applyFont="1" applyFill="1" applyBorder="1" applyAlignment="1" applyProtection="1">
      <alignment horizontal="center" vertical="center" shrinkToFit="1"/>
      <protection/>
    </xf>
    <xf numFmtId="0" fontId="24" fillId="0" borderId="72" xfId="61" applyNumberFormat="1" applyFont="1" applyFill="1" applyBorder="1" applyAlignment="1" applyProtection="1">
      <alignment horizontal="center" vertical="center" shrinkToFit="1"/>
      <protection/>
    </xf>
    <xf numFmtId="0" fontId="24" fillId="0" borderId="134" xfId="61" applyNumberFormat="1" applyFont="1" applyFill="1" applyBorder="1" applyAlignment="1" applyProtection="1">
      <alignment horizontal="center" vertical="center" shrinkToFit="1"/>
      <protection/>
    </xf>
    <xf numFmtId="0" fontId="24" fillId="0" borderId="49" xfId="61" applyNumberFormat="1" applyFont="1" applyFill="1" applyBorder="1" applyAlignment="1" applyProtection="1">
      <alignment horizontal="center" vertical="center" shrinkToFit="1"/>
      <protection/>
    </xf>
    <xf numFmtId="0" fontId="24" fillId="0" borderId="43" xfId="61" applyNumberFormat="1" applyFont="1" applyFill="1" applyBorder="1" applyAlignment="1" applyProtection="1">
      <alignment horizontal="center" vertical="center" shrinkToFit="1"/>
      <protection/>
    </xf>
    <xf numFmtId="0" fontId="24" fillId="0" borderId="50" xfId="61" applyNumberFormat="1" applyFont="1" applyFill="1" applyBorder="1" applyAlignment="1" applyProtection="1">
      <alignment horizontal="center" vertical="center" shrinkToFit="1"/>
      <protection/>
    </xf>
    <xf numFmtId="0" fontId="1" fillId="0" borderId="44" xfId="61" applyNumberFormat="1" applyFont="1" applyFill="1" applyBorder="1" applyAlignment="1" applyProtection="1" quotePrefix="1">
      <alignment horizontal="center"/>
      <protection/>
    </xf>
    <xf numFmtId="168" fontId="6" fillId="22" borderId="133" xfId="47" applyNumberFormat="1" applyFont="1" applyFill="1" applyBorder="1" applyAlignment="1" applyProtection="1">
      <alignment horizontal="right"/>
      <protection locked="0"/>
    </xf>
    <xf numFmtId="168" fontId="6" fillId="22" borderId="62" xfId="47" applyNumberFormat="1" applyFont="1" applyFill="1" applyBorder="1" applyAlignment="1" applyProtection="1">
      <alignment horizontal="right"/>
      <protection locked="0"/>
    </xf>
    <xf numFmtId="168" fontId="6" fillId="22" borderId="63" xfId="47" applyNumberFormat="1" applyFont="1" applyFill="1" applyBorder="1" applyAlignment="1" applyProtection="1">
      <alignment horizontal="right"/>
      <protection locked="0"/>
    </xf>
    <xf numFmtId="168" fontId="6" fillId="0" borderId="130" xfId="47" applyNumberFormat="1" applyFont="1" applyFill="1" applyBorder="1" applyAlignment="1" applyProtection="1">
      <alignment horizontal="right"/>
      <protection/>
    </xf>
    <xf numFmtId="168" fontId="6" fillId="0" borderId="126" xfId="47" applyNumberFormat="1" applyFont="1" applyFill="1" applyBorder="1" applyAlignment="1" applyProtection="1">
      <alignment horizontal="right"/>
      <protection/>
    </xf>
    <xf numFmtId="168" fontId="6" fillId="0" borderId="70" xfId="47" applyNumberFormat="1" applyFont="1" applyFill="1" applyBorder="1" applyAlignment="1" applyProtection="1">
      <alignment horizontal="right"/>
      <protection/>
    </xf>
    <xf numFmtId="0" fontId="97" fillId="0" borderId="125" xfId="61" applyNumberFormat="1" applyFont="1" applyFill="1" applyBorder="1" applyAlignment="1" applyProtection="1">
      <alignment horizontal="center"/>
      <protection/>
    </xf>
    <xf numFmtId="0" fontId="97" fillId="0" borderId="126" xfId="61" applyNumberFormat="1" applyFont="1" applyFill="1" applyBorder="1" applyAlignment="1" applyProtection="1">
      <alignment horizontal="center"/>
      <protection/>
    </xf>
    <xf numFmtId="0" fontId="97" fillId="0" borderId="70" xfId="61" applyNumberFormat="1" applyFont="1" applyFill="1" applyBorder="1" applyAlignment="1" applyProtection="1">
      <alignment horizontal="center"/>
      <protection/>
    </xf>
    <xf numFmtId="0" fontId="99" fillId="0" borderId="115" xfId="61" applyNumberFormat="1" applyFont="1" applyBorder="1" applyAlignment="1" applyProtection="1">
      <alignment horizontal="center" vertical="center"/>
      <protection/>
    </xf>
    <xf numFmtId="0" fontId="99" fillId="0" borderId="116" xfId="61" applyNumberFormat="1" applyFont="1" applyBorder="1" applyAlignment="1" applyProtection="1">
      <alignment horizontal="center" vertical="center"/>
      <protection/>
    </xf>
    <xf numFmtId="0" fontId="99" fillId="0" borderId="117" xfId="61" applyNumberFormat="1" applyFont="1" applyBorder="1" applyAlignment="1" applyProtection="1">
      <alignment horizontal="center" vertical="center"/>
      <protection/>
    </xf>
    <xf numFmtId="0" fontId="24" fillId="0" borderId="135" xfId="61" applyNumberFormat="1" applyFont="1" applyFill="1" applyBorder="1" applyAlignment="1" applyProtection="1">
      <alignment horizontal="center" vertical="top" wrapText="1"/>
      <protection/>
    </xf>
    <xf numFmtId="0" fontId="24" fillId="0" borderId="72" xfId="61" applyNumberFormat="1" applyFont="1" applyFill="1" applyBorder="1" applyAlignment="1" applyProtection="1">
      <alignment horizontal="center" vertical="top" wrapText="1"/>
      <protection/>
    </xf>
    <xf numFmtId="0" fontId="24" fillId="0" borderId="75" xfId="61" applyNumberFormat="1" applyFont="1" applyFill="1" applyBorder="1" applyAlignment="1" applyProtection="1">
      <alignment horizontal="center" vertical="top" wrapText="1"/>
      <protection/>
    </xf>
    <xf numFmtId="0" fontId="24" fillId="0" borderId="49" xfId="61" applyNumberFormat="1" applyFont="1" applyFill="1" applyBorder="1" applyAlignment="1" applyProtection="1">
      <alignment horizontal="center" vertical="top" wrapText="1"/>
      <protection/>
    </xf>
    <xf numFmtId="0" fontId="24" fillId="0" borderId="43" xfId="61" applyNumberFormat="1" applyFont="1" applyFill="1" applyBorder="1" applyAlignment="1" applyProtection="1">
      <alignment horizontal="center" vertical="top" wrapText="1"/>
      <protection/>
    </xf>
    <xf numFmtId="0" fontId="24" fillId="0" borderId="119" xfId="61" applyNumberFormat="1" applyFont="1" applyFill="1" applyBorder="1" applyAlignment="1" applyProtection="1">
      <alignment horizontal="center" vertical="top" wrapText="1"/>
      <protection/>
    </xf>
    <xf numFmtId="0" fontId="24" fillId="0" borderId="67" xfId="61" applyNumberFormat="1" applyFont="1" applyFill="1" applyBorder="1" applyAlignment="1" applyProtection="1">
      <alignment horizontal="center"/>
      <protection/>
    </xf>
    <xf numFmtId="0" fontId="24" fillId="0" borderId="62" xfId="61" applyNumberFormat="1" applyFont="1" applyFill="1" applyBorder="1" applyAlignment="1" applyProtection="1">
      <alignment horizontal="center"/>
      <protection/>
    </xf>
    <xf numFmtId="0" fontId="24" fillId="0" borderId="63" xfId="61" applyNumberFormat="1" applyFont="1" applyFill="1" applyBorder="1" applyAlignment="1" applyProtection="1">
      <alignment horizontal="center"/>
      <protection/>
    </xf>
    <xf numFmtId="0" fontId="1" fillId="0" borderId="0" xfId="61" applyNumberFormat="1" applyFont="1" applyFill="1" applyBorder="1" applyAlignment="1" applyProtection="1">
      <alignment horizontal="center"/>
      <protection/>
    </xf>
    <xf numFmtId="0" fontId="2" fillId="0" borderId="72" xfId="61" applyNumberFormat="1" applyFont="1" applyFill="1" applyBorder="1" applyAlignment="1" applyProtection="1">
      <alignment horizontal="center" vertical="top" wrapText="1"/>
      <protection/>
    </xf>
    <xf numFmtId="0" fontId="2" fillId="0" borderId="75" xfId="61" applyNumberFormat="1" applyFont="1" applyFill="1" applyBorder="1" applyAlignment="1" applyProtection="1">
      <alignment horizontal="center" vertical="top" wrapText="1"/>
      <protection/>
    </xf>
    <xf numFmtId="0" fontId="2" fillId="0" borderId="41" xfId="61" applyNumberFormat="1" applyFont="1" applyFill="1" applyBorder="1" applyAlignment="1" applyProtection="1">
      <alignment horizontal="center" vertical="top" wrapText="1"/>
      <protection/>
    </xf>
    <xf numFmtId="0" fontId="2" fillId="0" borderId="76" xfId="61" applyNumberFormat="1" applyFont="1" applyFill="1" applyBorder="1" applyAlignment="1" applyProtection="1">
      <alignment horizontal="center" vertical="top" wrapText="1"/>
      <protection/>
    </xf>
    <xf numFmtId="0" fontId="1" fillId="0" borderId="130" xfId="61" applyNumberFormat="1" applyFont="1" applyFill="1" applyBorder="1" applyAlignment="1" applyProtection="1">
      <alignment horizontal="center"/>
      <protection/>
    </xf>
    <xf numFmtId="0" fontId="1" fillId="0" borderId="126" xfId="61" applyNumberFormat="1" applyFont="1" applyFill="1" applyBorder="1" applyAlignment="1" applyProtection="1">
      <alignment horizontal="center"/>
      <protection/>
    </xf>
    <xf numFmtId="0" fontId="1" fillId="0" borderId="128" xfId="61" applyNumberFormat="1" applyFont="1" applyFill="1" applyBorder="1" applyAlignment="1" applyProtection="1">
      <alignment horizontal="center"/>
      <protection/>
    </xf>
    <xf numFmtId="0" fontId="1" fillId="0" borderId="19" xfId="61" applyNumberFormat="1" applyFill="1" applyBorder="1" applyAlignment="1" applyProtection="1">
      <alignment horizontal="left"/>
      <protection/>
    </xf>
    <xf numFmtId="0" fontId="1" fillId="0" borderId="49" xfId="61" applyNumberFormat="1" applyFont="1" applyFill="1" applyBorder="1" applyAlignment="1" applyProtection="1" quotePrefix="1">
      <alignment horizontal="center"/>
      <protection/>
    </xf>
    <xf numFmtId="0" fontId="1" fillId="0" borderId="43" xfId="61" applyNumberFormat="1" applyFont="1" applyFill="1" applyBorder="1" applyAlignment="1" applyProtection="1">
      <alignment horizontal="center"/>
      <protection/>
    </xf>
    <xf numFmtId="0" fontId="1" fillId="0" borderId="50" xfId="61" applyNumberFormat="1" applyFont="1" applyFill="1" applyBorder="1" applyAlignment="1" applyProtection="1">
      <alignment horizontal="center"/>
      <protection/>
    </xf>
    <xf numFmtId="0" fontId="3" fillId="24" borderId="44" xfId="61" applyNumberFormat="1" applyFont="1" applyFill="1" applyBorder="1" applyAlignment="1" applyProtection="1" quotePrefix="1">
      <alignment horizontal="center" vertical="center"/>
      <protection/>
    </xf>
    <xf numFmtId="0" fontId="3" fillId="24" borderId="45" xfId="61" applyNumberFormat="1" applyFont="1" applyFill="1" applyBorder="1" applyAlignment="1" applyProtection="1" quotePrefix="1">
      <alignment horizontal="center" vertical="center"/>
      <protection/>
    </xf>
    <xf numFmtId="0" fontId="3" fillId="24" borderId="46" xfId="61" applyNumberFormat="1" applyFont="1" applyFill="1" applyBorder="1" applyAlignment="1" applyProtection="1" quotePrefix="1">
      <alignment horizontal="center" vertical="center"/>
      <protection/>
    </xf>
    <xf numFmtId="0" fontId="3" fillId="24" borderId="49" xfId="61" applyNumberFormat="1" applyFont="1" applyFill="1" applyBorder="1" applyAlignment="1" applyProtection="1" quotePrefix="1">
      <alignment horizontal="center" vertical="center"/>
      <protection/>
    </xf>
    <xf numFmtId="0" fontId="3" fillId="24" borderId="43" xfId="61" applyNumberFormat="1" applyFont="1" applyFill="1" applyBorder="1" applyAlignment="1" applyProtection="1" quotePrefix="1">
      <alignment horizontal="center" vertical="center"/>
      <protection/>
    </xf>
    <xf numFmtId="0" fontId="3" fillId="24" borderId="50" xfId="61" applyNumberFormat="1" applyFont="1" applyFill="1" applyBorder="1" applyAlignment="1" applyProtection="1" quotePrefix="1">
      <alignment horizontal="center" vertical="center"/>
      <protection/>
    </xf>
    <xf numFmtId="0" fontId="1" fillId="0" borderId="59" xfId="61" applyNumberFormat="1" applyFont="1" applyFill="1" applyBorder="1" applyAlignment="1" applyProtection="1">
      <alignment horizontal="left"/>
      <protection/>
    </xf>
    <xf numFmtId="0" fontId="1" fillId="0" borderId="118" xfId="61" applyNumberFormat="1" applyFont="1" applyFill="1" applyBorder="1" applyAlignment="1" applyProtection="1" quotePrefix="1">
      <alignment horizontal="left"/>
      <protection/>
    </xf>
    <xf numFmtId="0" fontId="1" fillId="0" borderId="50" xfId="61" applyNumberFormat="1" applyBorder="1" applyAlignment="1" applyProtection="1">
      <alignment horizontal="left"/>
      <protection/>
    </xf>
    <xf numFmtId="0" fontId="1" fillId="0" borderId="59" xfId="61" applyNumberFormat="1" applyFont="1" applyFill="1" applyBorder="1" applyAlignment="1" applyProtection="1">
      <alignment horizontal="center"/>
      <protection/>
    </xf>
    <xf numFmtId="0" fontId="1" fillId="0" borderId="19" xfId="61" applyNumberFormat="1" applyFont="1" applyFill="1" applyBorder="1" applyAlignment="1" applyProtection="1">
      <alignment horizontal="center"/>
      <protection/>
    </xf>
    <xf numFmtId="0" fontId="1" fillId="0" borderId="77" xfId="61" applyNumberFormat="1" applyFont="1" applyFill="1" applyBorder="1" applyAlignment="1" applyProtection="1">
      <alignment horizontal="center"/>
      <protection/>
    </xf>
    <xf numFmtId="0" fontId="1" fillId="0" borderId="118" xfId="61" applyNumberFormat="1" applyFont="1" applyFill="1" applyBorder="1" applyAlignment="1" applyProtection="1">
      <alignment horizontal="left"/>
      <protection/>
    </xf>
    <xf numFmtId="0" fontId="1" fillId="0" borderId="127" xfId="61" applyNumberFormat="1" applyFont="1" applyFill="1" applyBorder="1" applyAlignment="1" applyProtection="1" quotePrefix="1">
      <alignment horizontal="center"/>
      <protection/>
    </xf>
    <xf numFmtId="0" fontId="1" fillId="0" borderId="46" xfId="61" applyNumberFormat="1" applyBorder="1" applyAlignment="1" applyProtection="1">
      <alignment horizontal="center"/>
      <protection/>
    </xf>
    <xf numFmtId="0" fontId="24" fillId="0" borderId="45" xfId="61" applyNumberFormat="1" applyFont="1" applyFill="1" applyBorder="1" applyAlignment="1" applyProtection="1">
      <alignment horizontal="left"/>
      <protection/>
    </xf>
    <xf numFmtId="0" fontId="104" fillId="0" borderId="0" xfId="57" applyFont="1" applyBorder="1" applyAlignment="1">
      <alignment horizontal="center" vertical="center" textRotation="90" wrapText="1"/>
    </xf>
    <xf numFmtId="0" fontId="0" fillId="0" borderId="0" xfId="0" applyBorder="1" applyAlignment="1">
      <alignment vertical="top" wrapText="1"/>
    </xf>
    <xf numFmtId="0" fontId="0" fillId="0" borderId="0" xfId="0" applyAlignment="1">
      <alignment vertical="top" wrapText="1"/>
    </xf>
    <xf numFmtId="167" fontId="24" fillId="20" borderId="43" xfId="44" applyNumberFormat="1" applyFont="1" applyFill="1" applyBorder="1" applyAlignment="1">
      <alignment horizontal="right" vertical="center" indent="1"/>
    </xf>
    <xf numFmtId="0" fontId="24" fillId="20" borderId="43" xfId="62" applyFont="1" applyFill="1" applyBorder="1" applyAlignment="1" quotePrefix="1">
      <alignment horizontal="left" vertical="center" indent="1"/>
      <protection/>
    </xf>
    <xf numFmtId="0" fontId="24" fillId="20" borderId="43" xfId="62" applyFont="1" applyFill="1" applyBorder="1" applyAlignment="1">
      <alignment horizontal="left" vertical="center" indent="1"/>
      <protection/>
    </xf>
    <xf numFmtId="0" fontId="24" fillId="0" borderId="43" xfId="62" applyNumberFormat="1" applyFont="1" applyBorder="1" applyAlignment="1">
      <alignment horizontal="left" vertical="center" indent="1"/>
      <protection/>
    </xf>
    <xf numFmtId="0" fontId="24" fillId="0" borderId="43" xfId="62" applyNumberFormat="1" applyFont="1" applyFill="1" applyBorder="1" applyAlignment="1">
      <alignment horizontal="left" vertical="center" indent="1" shrinkToFit="1"/>
      <protection/>
    </xf>
    <xf numFmtId="0" fontId="24" fillId="0" borderId="0" xfId="62" applyFont="1" applyBorder="1" applyAlignment="1">
      <alignment horizontal="center" vertical="top" wrapText="1"/>
      <protection/>
    </xf>
    <xf numFmtId="37" fontId="24" fillId="20" borderId="43" xfId="44" applyNumberFormat="1" applyFont="1" applyFill="1" applyBorder="1" applyAlignment="1">
      <alignment horizontal="right" vertical="center" indent="1" shrinkToFit="1"/>
    </xf>
    <xf numFmtId="37" fontId="24" fillId="0" borderId="43" xfId="44" applyNumberFormat="1" applyFont="1" applyBorder="1" applyAlignment="1">
      <alignment horizontal="right" vertical="center" indent="1"/>
    </xf>
    <xf numFmtId="0" fontId="24" fillId="20" borderId="43" xfId="62" applyNumberFormat="1" applyFont="1" applyFill="1" applyBorder="1" applyAlignment="1">
      <alignment horizontal="left" vertical="center" indent="1"/>
      <protection/>
    </xf>
    <xf numFmtId="0" fontId="24" fillId="20" borderId="43" xfId="44" applyNumberFormat="1" applyFont="1" applyFill="1" applyBorder="1" applyAlignment="1">
      <alignment horizontal="right" vertical="center" indent="1"/>
    </xf>
    <xf numFmtId="0" fontId="24" fillId="20" borderId="43" xfId="62" applyNumberFormat="1" applyFont="1" applyFill="1" applyBorder="1" applyAlignment="1" quotePrefix="1">
      <alignment horizontal="left" vertical="center" indent="1"/>
      <protection/>
    </xf>
    <xf numFmtId="0" fontId="24" fillId="0" borderId="0" xfId="62" applyNumberFormat="1" applyFont="1" applyBorder="1" applyAlignment="1">
      <alignment horizontal="center" vertical="center"/>
      <protection/>
    </xf>
    <xf numFmtId="0" fontId="24" fillId="0" borderId="43" xfId="62" applyNumberFormat="1" applyFont="1" applyBorder="1" applyAlignment="1">
      <alignment horizontal="center" vertical="center"/>
      <protection/>
    </xf>
    <xf numFmtId="0" fontId="24" fillId="0" borderId="0" xfId="62" applyFont="1" applyBorder="1" applyAlignment="1">
      <alignment horizontal="center" vertical="center"/>
      <protection/>
    </xf>
    <xf numFmtId="0" fontId="24" fillId="0" borderId="43" xfId="62" applyFont="1" applyBorder="1" applyAlignment="1">
      <alignment horizontal="center" vertical="center"/>
      <protection/>
    </xf>
    <xf numFmtId="0" fontId="24" fillId="0" borderId="43" xfId="62" applyNumberFormat="1" applyFont="1" applyBorder="1" applyAlignment="1">
      <alignment horizontal="center" vertical="center" shrinkToFit="1"/>
      <protection/>
    </xf>
    <xf numFmtId="0" fontId="1" fillId="0" borderId="59" xfId="62" applyNumberFormat="1" applyBorder="1" applyAlignment="1">
      <alignment horizontal="center" vertical="center"/>
      <protection/>
    </xf>
    <xf numFmtId="0" fontId="1" fillId="0" borderId="77" xfId="62" applyNumberFormat="1" applyBorder="1" applyAlignment="1">
      <alignment horizontal="center" vertical="center"/>
      <protection/>
    </xf>
    <xf numFmtId="0" fontId="24" fillId="0" borderId="0" xfId="62" applyFont="1" applyBorder="1" applyAlignment="1">
      <alignment horizontal="center"/>
      <protection/>
    </xf>
    <xf numFmtId="0" fontId="24" fillId="0" borderId="44" xfId="62" applyNumberFormat="1" applyFont="1" applyBorder="1" applyAlignment="1">
      <alignment horizontal="center" vertical="center"/>
      <protection/>
    </xf>
    <xf numFmtId="0" fontId="24" fillId="0" borderId="45" xfId="62" applyNumberFormat="1" applyFont="1" applyBorder="1" applyAlignment="1">
      <alignment horizontal="center" vertical="center"/>
      <protection/>
    </xf>
    <xf numFmtId="0" fontId="24" fillId="0" borderId="46" xfId="62" applyNumberFormat="1" applyFont="1" applyBorder="1" applyAlignment="1">
      <alignment horizontal="center" vertical="center"/>
      <protection/>
    </xf>
    <xf numFmtId="0" fontId="24" fillId="0" borderId="49" xfId="62" applyNumberFormat="1" applyFont="1" applyBorder="1" applyAlignment="1">
      <alignment horizontal="center" vertical="center"/>
      <protection/>
    </xf>
    <xf numFmtId="0" fontId="24" fillId="0" borderId="50" xfId="62" applyNumberFormat="1" applyFont="1" applyBorder="1" applyAlignment="1">
      <alignment horizontal="center" vertical="center"/>
      <protection/>
    </xf>
    <xf numFmtId="0" fontId="24" fillId="0" borderId="0" xfId="62" applyFont="1" applyBorder="1" applyAlignment="1">
      <alignment vertical="top" wrapText="1"/>
      <protection/>
    </xf>
    <xf numFmtId="0" fontId="1" fillId="0" borderId="0" xfId="62" applyAlignment="1">
      <alignment vertical="top" wrapText="1"/>
      <protection/>
    </xf>
    <xf numFmtId="0" fontId="66" fillId="0" borderId="0" xfId="62" applyFont="1" applyBorder="1" applyAlignment="1">
      <alignment horizontal="center"/>
      <protection/>
    </xf>
    <xf numFmtId="0" fontId="24" fillId="20" borderId="43" xfId="62" applyFont="1" applyFill="1" applyBorder="1" applyAlignment="1">
      <alignment horizontal="center"/>
      <protection/>
    </xf>
    <xf numFmtId="0" fontId="24" fillId="20" borderId="0" xfId="62" applyFont="1" applyFill="1" applyBorder="1" applyAlignment="1">
      <alignment horizontal="center"/>
      <protection/>
    </xf>
    <xf numFmtId="0" fontId="1" fillId="20" borderId="0" xfId="62" applyFont="1" applyFill="1" applyBorder="1" applyAlignment="1">
      <alignment horizontal="center"/>
      <protection/>
    </xf>
    <xf numFmtId="0" fontId="1" fillId="0" borderId="0" xfId="62" applyFill="1" applyBorder="1" applyAlignment="1" quotePrefix="1">
      <alignment vertical="center"/>
      <protection/>
    </xf>
    <xf numFmtId="0" fontId="1" fillId="0" borderId="0" xfId="62" applyFill="1" applyBorder="1" applyAlignment="1">
      <alignment vertical="center"/>
      <protection/>
    </xf>
    <xf numFmtId="0" fontId="24" fillId="0" borderId="43" xfId="62" applyNumberFormat="1" applyFont="1" applyBorder="1" applyAlignment="1" quotePrefix="1">
      <alignment horizontal="left" vertical="center" indent="1"/>
      <protection/>
    </xf>
    <xf numFmtId="0" fontId="24" fillId="0" borderId="43" xfId="62" applyNumberFormat="1" applyFont="1" applyBorder="1" applyAlignment="1">
      <alignment horizontal="left" vertical="center" indent="1" shrinkToFit="1"/>
      <protection/>
    </xf>
    <xf numFmtId="0" fontId="57" fillId="20" borderId="0" xfId="62" applyFont="1" applyFill="1" applyBorder="1" applyAlignment="1">
      <alignment horizontal="center"/>
      <protection/>
    </xf>
    <xf numFmtId="0" fontId="76" fillId="0" borderId="0" xfId="62" applyFont="1" applyBorder="1" applyAlignment="1">
      <alignment horizontal="center" vertical="top"/>
      <protection/>
    </xf>
    <xf numFmtId="0" fontId="76" fillId="0" borderId="0" xfId="62" applyFont="1" applyBorder="1" applyAlignment="1">
      <alignment horizontal="right" vertical="top"/>
      <protection/>
    </xf>
    <xf numFmtId="0" fontId="24" fillId="0" borderId="59" xfId="62" applyNumberFormat="1" applyFont="1" applyBorder="1" applyAlignment="1">
      <alignment horizontal="center" vertical="center"/>
      <protection/>
    </xf>
    <xf numFmtId="0" fontId="24" fillId="0" borderId="77" xfId="62" applyNumberFormat="1" applyFont="1" applyBorder="1" applyAlignment="1">
      <alignment horizontal="center" vertical="center"/>
      <protection/>
    </xf>
    <xf numFmtId="0" fontId="24" fillId="0" borderId="0" xfId="62" applyFont="1" applyFill="1" applyBorder="1" applyAlignment="1">
      <alignment vertical="center"/>
      <protection/>
    </xf>
    <xf numFmtId="0" fontId="105" fillId="0" borderId="0" xfId="57" applyFont="1" applyBorder="1" applyAlignment="1">
      <alignment horizontal="center" vertical="center" textRotation="90" wrapText="1"/>
    </xf>
    <xf numFmtId="0" fontId="105" fillId="0" borderId="0" xfId="57" applyFont="1" applyAlignment="1">
      <alignment horizontal="center" vertical="center" wrapText="1"/>
    </xf>
    <xf numFmtId="0" fontId="6" fillId="22" borderId="43" xfId="62" applyFont="1" applyFill="1" applyBorder="1" applyAlignment="1">
      <alignment horizontal="center" shrinkToFit="1"/>
      <protection/>
    </xf>
    <xf numFmtId="0" fontId="8" fillId="0" borderId="45" xfId="62" applyFont="1" applyBorder="1" applyAlignment="1">
      <alignment horizontal="left" vertical="top" wrapText="1"/>
      <protection/>
    </xf>
    <xf numFmtId="173" fontId="6" fillId="22" borderId="43" xfId="44" applyNumberFormat="1" applyFont="1" applyFill="1" applyBorder="1" applyAlignment="1">
      <alignment horizontal="center" shrinkToFit="1"/>
    </xf>
    <xf numFmtId="0" fontId="1" fillId="22" borderId="19" xfId="62" applyFill="1" applyBorder="1" applyAlignment="1" applyProtection="1">
      <alignment horizontal="center"/>
      <protection locked="0"/>
    </xf>
    <xf numFmtId="0" fontId="1" fillId="22" borderId="43" xfId="62" applyFill="1" applyBorder="1" applyAlignment="1" applyProtection="1">
      <alignment horizontal="center"/>
      <protection locked="0"/>
    </xf>
    <xf numFmtId="0" fontId="24" fillId="22" borderId="19" xfId="62" applyNumberFormat="1" applyFont="1" applyFill="1" applyBorder="1" applyAlignment="1" applyProtection="1">
      <alignment horizontal="center"/>
      <protection locked="0"/>
    </xf>
    <xf numFmtId="0" fontId="8" fillId="0" borderId="0" xfId="62" applyFont="1" applyAlignment="1">
      <alignment horizontal="center" vertical="top" wrapText="1"/>
      <protection/>
    </xf>
    <xf numFmtId="0" fontId="6" fillId="22" borderId="0" xfId="62" applyFont="1" applyFill="1" applyAlignment="1">
      <alignment horizontal="center" shrinkToFit="1"/>
      <protection/>
    </xf>
    <xf numFmtId="0" fontId="1" fillId="0" borderId="0" xfId="62" applyAlignment="1">
      <alignment horizontal="left" vertical="justify"/>
      <protection/>
    </xf>
    <xf numFmtId="0" fontId="24" fillId="22" borderId="19" xfId="62" applyFont="1" applyFill="1" applyBorder="1" applyAlignment="1">
      <alignment horizontal="center" vertical="justify" shrinkToFit="1"/>
      <protection/>
    </xf>
    <xf numFmtId="0" fontId="6" fillId="22" borderId="19" xfId="62" applyFont="1" applyFill="1" applyBorder="1" applyAlignment="1">
      <alignment horizontal="center" vertical="justify" shrinkToFit="1"/>
      <protection/>
    </xf>
    <xf numFmtId="0" fontId="1" fillId="0" borderId="0" xfId="62" applyAlignment="1">
      <alignment horizontal="right"/>
      <protection/>
    </xf>
    <xf numFmtId="0" fontId="84" fillId="0" borderId="0" xfId="62" applyFont="1" applyAlignment="1">
      <alignment horizontal="center" vertical="center"/>
      <protection/>
    </xf>
    <xf numFmtId="0" fontId="6" fillId="22" borderId="19" xfId="62" applyFont="1" applyFill="1" applyBorder="1" applyAlignment="1">
      <alignment horizontal="center" shrinkToFit="1"/>
      <protection/>
    </xf>
    <xf numFmtId="0" fontId="6" fillId="22" borderId="19" xfId="62" applyFont="1" applyFill="1" applyBorder="1" applyAlignment="1" applyProtection="1">
      <alignment horizontal="center"/>
      <protection locked="0"/>
    </xf>
    <xf numFmtId="0" fontId="1" fillId="0" borderId="0" xfId="62" applyAlignment="1">
      <alignment horizontal="center"/>
      <protection/>
    </xf>
    <xf numFmtId="0" fontId="6" fillId="22" borderId="43" xfId="62" applyNumberFormat="1" applyFont="1" applyFill="1" applyBorder="1" applyAlignment="1">
      <alignment horizontal="center" shrinkToFit="1"/>
      <protection/>
    </xf>
    <xf numFmtId="14" fontId="6" fillId="22" borderId="43" xfId="62" applyNumberFormat="1" applyFont="1" applyFill="1" applyBorder="1" applyAlignment="1">
      <alignment horizontal="center" shrinkToFit="1"/>
      <protection/>
    </xf>
    <xf numFmtId="0" fontId="6" fillId="22" borderId="43" xfId="62" applyNumberFormat="1" applyFont="1" applyFill="1" applyBorder="1" applyAlignment="1" applyProtection="1">
      <alignment horizontal="center" shrinkToFit="1"/>
      <protection locked="0"/>
    </xf>
    <xf numFmtId="0" fontId="6" fillId="22" borderId="19" xfId="62" applyNumberFormat="1" applyFont="1" applyFill="1" applyBorder="1" applyAlignment="1" applyProtection="1">
      <alignment horizontal="center" shrinkToFit="1"/>
      <protection locked="0"/>
    </xf>
    <xf numFmtId="0" fontId="83" fillId="0" borderId="0" xfId="62" applyFont="1" applyAlignment="1">
      <alignment horizontal="center"/>
      <protection/>
    </xf>
    <xf numFmtId="0" fontId="7" fillId="0" borderId="0" xfId="62" applyFont="1" applyAlignment="1">
      <alignment horizontal="center"/>
      <protection/>
    </xf>
    <xf numFmtId="0" fontId="6" fillId="22" borderId="19" xfId="62" applyNumberFormat="1" applyFont="1" applyFill="1" applyBorder="1" applyAlignment="1" applyProtection="1">
      <alignment horizontal="center"/>
      <protection locked="0"/>
    </xf>
    <xf numFmtId="0" fontId="1" fillId="0" borderId="0" xfId="62" applyAlignment="1">
      <alignment horizontal="left" vertical="top" wrapText="1"/>
      <protection/>
    </xf>
    <xf numFmtId="0" fontId="84" fillId="0" borderId="0" xfId="62" applyFont="1" applyAlignment="1">
      <alignment horizontal="left" vertical="center" wrapText="1"/>
      <protection/>
    </xf>
    <xf numFmtId="0" fontId="24" fillId="0" borderId="0" xfId="64" applyFont="1" applyFill="1" applyBorder="1" applyAlignment="1">
      <alignment horizontal="left"/>
      <protection/>
    </xf>
    <xf numFmtId="0" fontId="24" fillId="0" borderId="48" xfId="64" applyFont="1" applyFill="1" applyBorder="1" applyAlignment="1">
      <alignment horizontal="left"/>
      <protection/>
    </xf>
    <xf numFmtId="0" fontId="88" fillId="0" borderId="59" xfId="64" applyFont="1" applyFill="1" applyBorder="1" applyAlignment="1">
      <alignment horizontal="center"/>
      <protection/>
    </xf>
    <xf numFmtId="0" fontId="88" fillId="0" borderId="77" xfId="64" applyFont="1" applyFill="1" applyBorder="1" applyAlignment="1">
      <alignment horizontal="center"/>
      <protection/>
    </xf>
    <xf numFmtId="168" fontId="24" fillId="0" borderId="43" xfId="42" applyNumberFormat="1" applyFont="1" applyFill="1" applyBorder="1" applyAlignment="1">
      <alignment horizontal="center"/>
    </xf>
    <xf numFmtId="0" fontId="1" fillId="0" borderId="0" xfId="64" applyFont="1" applyFill="1" applyAlignment="1">
      <alignment horizontal="left" vertical="justify" wrapText="1"/>
      <protection/>
    </xf>
    <xf numFmtId="0" fontId="7" fillId="0" borderId="44" xfId="64" applyFont="1" applyFill="1" applyBorder="1" applyAlignment="1">
      <alignment horizontal="center"/>
      <protection/>
    </xf>
    <xf numFmtId="0" fontId="7" fillId="0" borderId="45" xfId="64" applyFont="1" applyFill="1" applyBorder="1" applyAlignment="1">
      <alignment horizontal="center"/>
      <protection/>
    </xf>
    <xf numFmtId="0" fontId="7" fillId="0" borderId="46" xfId="64" applyFont="1" applyFill="1" applyBorder="1" applyAlignment="1">
      <alignment horizontal="center"/>
      <protection/>
    </xf>
    <xf numFmtId="0" fontId="7" fillId="0" borderId="49" xfId="64" applyFont="1" applyFill="1" applyBorder="1" applyAlignment="1">
      <alignment horizontal="center"/>
      <protection/>
    </xf>
    <xf numFmtId="0" fontId="7" fillId="0" borderId="43" xfId="64" applyFont="1" applyFill="1" applyBorder="1" applyAlignment="1">
      <alignment horizontal="center"/>
      <protection/>
    </xf>
    <xf numFmtId="0" fontId="7" fillId="0" borderId="50" xfId="64" applyFont="1" applyFill="1" applyBorder="1" applyAlignment="1">
      <alignment horizontal="center"/>
      <protection/>
    </xf>
    <xf numFmtId="0" fontId="24" fillId="0" borderId="43" xfId="64" applyNumberFormat="1" applyFont="1" applyFill="1" applyBorder="1" applyAlignment="1">
      <alignment horizontal="right"/>
      <protection/>
    </xf>
    <xf numFmtId="0" fontId="1" fillId="0" borderId="43" xfId="64" applyFont="1" applyFill="1" applyBorder="1" applyAlignment="1">
      <alignment horizontal="center" vertical="center"/>
      <protection/>
    </xf>
    <xf numFmtId="0" fontId="5" fillId="0" borderId="59" xfId="64" applyFont="1" applyFill="1" applyBorder="1" applyAlignment="1">
      <alignment horizontal="center" vertical="top"/>
      <protection/>
    </xf>
    <xf numFmtId="0" fontId="5" fillId="0" borderId="19" xfId="64" applyFont="1" applyFill="1" applyBorder="1" applyAlignment="1">
      <alignment horizontal="center" vertical="top"/>
      <protection/>
    </xf>
    <xf numFmtId="0" fontId="5" fillId="0" borderId="77" xfId="64" applyFont="1" applyFill="1" applyBorder="1" applyAlignment="1">
      <alignment horizontal="center" vertical="top"/>
      <protection/>
    </xf>
    <xf numFmtId="0" fontId="69" fillId="0" borderId="0" xfId="64" applyFont="1" applyFill="1" applyBorder="1" applyAlignment="1">
      <alignment horizontal="center"/>
      <protection/>
    </xf>
    <xf numFmtId="0" fontId="24" fillId="0" borderId="44" xfId="64" applyFont="1" applyFill="1" applyBorder="1" applyAlignment="1">
      <alignment horizontal="center" vertical="top" wrapText="1"/>
      <protection/>
    </xf>
    <xf numFmtId="0" fontId="24" fillId="0" borderId="45" xfId="64" applyFont="1" applyFill="1" applyBorder="1" applyAlignment="1">
      <alignment horizontal="center" vertical="top" wrapText="1"/>
      <protection/>
    </xf>
    <xf numFmtId="0" fontId="24" fillId="0" borderId="46" xfId="64" applyFont="1" applyFill="1" applyBorder="1" applyAlignment="1">
      <alignment horizontal="center" vertical="top" wrapText="1"/>
      <protection/>
    </xf>
    <xf numFmtId="0" fontId="24" fillId="0" borderId="47" xfId="64" applyFont="1" applyFill="1" applyBorder="1" applyAlignment="1">
      <alignment horizontal="center" vertical="top" wrapText="1"/>
      <protection/>
    </xf>
    <xf numFmtId="0" fontId="24" fillId="0" borderId="0" xfId="64" applyFont="1" applyFill="1" applyBorder="1" applyAlignment="1">
      <alignment horizontal="center" vertical="top" wrapText="1"/>
      <protection/>
    </xf>
    <xf numFmtId="0" fontId="24" fillId="0" borderId="48" xfId="64" applyFont="1" applyFill="1" applyBorder="1" applyAlignment="1">
      <alignment horizontal="center" vertical="top" wrapText="1"/>
      <protection/>
    </xf>
    <xf numFmtId="0" fontId="24" fillId="0" borderId="49" xfId="64" applyFont="1" applyFill="1" applyBorder="1" applyAlignment="1">
      <alignment horizontal="center" vertical="top" wrapText="1"/>
      <protection/>
    </xf>
    <xf numFmtId="0" fontId="24" fillId="0" borderId="43" xfId="64" applyFont="1" applyFill="1" applyBorder="1" applyAlignment="1">
      <alignment horizontal="center" vertical="top" wrapText="1"/>
      <protection/>
    </xf>
    <xf numFmtId="0" fontId="24" fillId="0" borderId="50" xfId="64" applyFont="1" applyFill="1" applyBorder="1" applyAlignment="1">
      <alignment horizontal="center" vertical="top" wrapText="1"/>
      <protection/>
    </xf>
    <xf numFmtId="0" fontId="87" fillId="0" borderId="44" xfId="64" applyFont="1" applyFill="1" applyBorder="1" applyAlignment="1" quotePrefix="1">
      <alignment horizontal="center"/>
      <protection/>
    </xf>
    <xf numFmtId="0" fontId="87" fillId="0" borderId="45" xfId="64" applyFont="1" applyFill="1" applyBorder="1" applyAlignment="1">
      <alignment horizontal="center"/>
      <protection/>
    </xf>
    <xf numFmtId="0" fontId="87" fillId="0" borderId="46" xfId="64" applyFont="1" applyFill="1" applyBorder="1" applyAlignment="1">
      <alignment horizontal="center"/>
      <protection/>
    </xf>
    <xf numFmtId="0" fontId="87" fillId="0" borderId="49" xfId="64" applyFont="1" applyFill="1" applyBorder="1" applyAlignment="1">
      <alignment horizontal="center"/>
      <protection/>
    </xf>
    <xf numFmtId="0" fontId="87" fillId="0" borderId="43" xfId="64" applyFont="1" applyFill="1" applyBorder="1" applyAlignment="1">
      <alignment horizontal="center"/>
      <protection/>
    </xf>
    <xf numFmtId="0" fontId="87" fillId="0" borderId="50" xfId="64" applyFont="1" applyFill="1" applyBorder="1" applyAlignment="1">
      <alignment horizontal="center"/>
      <protection/>
    </xf>
    <xf numFmtId="49" fontId="24" fillId="0" borderId="43" xfId="64" applyNumberFormat="1" applyFont="1" applyFill="1" applyBorder="1" applyAlignment="1">
      <alignment horizontal="right"/>
      <protection/>
    </xf>
    <xf numFmtId="0" fontId="8" fillId="0" borderId="19" xfId="64" applyFont="1" applyFill="1" applyBorder="1" applyAlignment="1">
      <alignment horizontal="center"/>
      <protection/>
    </xf>
    <xf numFmtId="0" fontId="24" fillId="0" borderId="19" xfId="64" applyFont="1" applyFill="1" applyBorder="1" applyAlignment="1">
      <alignment horizontal="center"/>
      <protection/>
    </xf>
    <xf numFmtId="0" fontId="24" fillId="0" borderId="44" xfId="64" applyFont="1" applyFill="1" applyBorder="1" applyAlignment="1">
      <alignment horizontal="center"/>
      <protection/>
    </xf>
    <xf numFmtId="0" fontId="24" fillId="0" borderId="45" xfId="64" applyFont="1" applyFill="1" applyBorder="1" applyAlignment="1">
      <alignment horizontal="center"/>
      <protection/>
    </xf>
    <xf numFmtId="0" fontId="24" fillId="0" borderId="59" xfId="64" applyFont="1" applyFill="1" applyBorder="1" applyAlignment="1">
      <alignment horizontal="center"/>
      <protection/>
    </xf>
    <xf numFmtId="0" fontId="88" fillId="0" borderId="19" xfId="64" applyFont="1" applyFill="1" applyBorder="1" applyAlignment="1">
      <alignment horizontal="center"/>
      <protection/>
    </xf>
    <xf numFmtId="0" fontId="24" fillId="0" borderId="0" xfId="64" applyFont="1" applyFill="1" applyAlignment="1">
      <alignment horizontal="center" vertical="top" wrapText="1"/>
      <protection/>
    </xf>
    <xf numFmtId="0" fontId="89" fillId="0" borderId="44" xfId="64" applyFont="1" applyFill="1" applyBorder="1" applyAlignment="1" quotePrefix="1">
      <alignment horizontal="center"/>
      <protection/>
    </xf>
    <xf numFmtId="0" fontId="89" fillId="0" borderId="45" xfId="64" applyFont="1" applyFill="1" applyBorder="1" applyAlignment="1">
      <alignment horizontal="center"/>
      <protection/>
    </xf>
    <xf numFmtId="0" fontId="89" fillId="0" borderId="46" xfId="64" applyFont="1" applyFill="1" applyBorder="1" applyAlignment="1">
      <alignment horizontal="center"/>
      <protection/>
    </xf>
    <xf numFmtId="0" fontId="89" fillId="0" borderId="49" xfId="64" applyFont="1" applyFill="1" applyBorder="1" applyAlignment="1">
      <alignment horizontal="center"/>
      <protection/>
    </xf>
    <xf numFmtId="0" fontId="89" fillId="0" borderId="43" xfId="64" applyFont="1" applyFill="1" applyBorder="1" applyAlignment="1">
      <alignment horizontal="center"/>
      <protection/>
    </xf>
    <xf numFmtId="0" fontId="89" fillId="0" borderId="50" xfId="64" applyFont="1" applyFill="1" applyBorder="1" applyAlignment="1">
      <alignment horizontal="center"/>
      <protection/>
    </xf>
    <xf numFmtId="0" fontId="1" fillId="0" borderId="0" xfId="64" applyFont="1" applyFill="1" applyBorder="1" applyAlignment="1">
      <alignment horizontal="left" vertical="justify" wrapText="1"/>
      <protection/>
    </xf>
    <xf numFmtId="0" fontId="24" fillId="0" borderId="43" xfId="64" applyFont="1" applyFill="1" applyBorder="1" applyAlignment="1">
      <alignment horizontal="center"/>
      <protection/>
    </xf>
    <xf numFmtId="0" fontId="24" fillId="0" borderId="43" xfId="64" applyNumberFormat="1" applyFont="1" applyFill="1" applyBorder="1" applyAlignment="1">
      <alignment horizontal="center"/>
      <protection/>
    </xf>
    <xf numFmtId="0" fontId="1" fillId="0" borderId="47" xfId="64" applyFont="1" applyFill="1" applyBorder="1" applyAlignment="1">
      <alignment horizontal="justify" vertical="top" wrapText="1"/>
      <protection/>
    </xf>
    <xf numFmtId="0" fontId="5" fillId="0" borderId="0" xfId="64" applyFont="1" applyFill="1" applyBorder="1" applyAlignment="1">
      <alignment horizontal="justify" vertical="top" wrapText="1"/>
      <protection/>
    </xf>
    <xf numFmtId="0" fontId="5" fillId="0" borderId="48" xfId="64" applyFont="1" applyFill="1" applyBorder="1" applyAlignment="1">
      <alignment horizontal="justify" vertical="top" wrapText="1"/>
      <protection/>
    </xf>
    <xf numFmtId="0" fontId="5" fillId="0" borderId="47" xfId="64" applyFont="1" applyFill="1" applyBorder="1" applyAlignment="1">
      <alignment horizontal="justify" vertical="top" wrapText="1"/>
      <protection/>
    </xf>
    <xf numFmtId="15" fontId="24" fillId="0" borderId="43" xfId="64" applyNumberFormat="1" applyFont="1" applyFill="1" applyBorder="1" applyAlignment="1">
      <alignment horizontal="center"/>
      <protection/>
    </xf>
    <xf numFmtId="0" fontId="1" fillId="0" borderId="43" xfId="64" applyFont="1" applyFill="1" applyBorder="1" applyAlignment="1">
      <alignment horizontal="center"/>
      <protection/>
    </xf>
    <xf numFmtId="0" fontId="1" fillId="0" borderId="0" xfId="64" applyFont="1" applyFill="1" applyAlignment="1">
      <alignment horizontal="center" vertical="center"/>
      <protection/>
    </xf>
    <xf numFmtId="0" fontId="90" fillId="0" borderId="0" xfId="64" applyFont="1" applyFill="1" applyBorder="1" applyAlignment="1">
      <alignment horizontal="center" vertical="center"/>
      <protection/>
    </xf>
    <xf numFmtId="0" fontId="51" fillId="0" borderId="0" xfId="62" applyFont="1" applyAlignment="1">
      <alignment horizontal="center"/>
      <protection/>
    </xf>
    <xf numFmtId="0" fontId="3" fillId="0" borderId="0" xfId="62" applyFont="1" applyBorder="1" applyAlignment="1">
      <alignment horizontal="center" vertical="top"/>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12345678" xfId="44"/>
    <cellStyle name="Comma_1-Master" xfId="45"/>
    <cellStyle name="Comma_DT-NAM-CODE-Revised" xfId="46"/>
    <cellStyle name="Comma_IT-2 Return Excel Sheet WITH Formulas--"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IT-2 Return Excel Sheet WITH Formulas--" xfId="61"/>
    <cellStyle name="Normal_Master" xfId="62"/>
    <cellStyle name="Normal_Master 2008" xfId="63"/>
    <cellStyle name="Normal_ws2009" xfId="64"/>
    <cellStyle name="Note" xfId="65"/>
    <cellStyle name="Output" xfId="66"/>
    <cellStyle name="Percent" xfId="67"/>
    <cellStyle name="Title" xfId="68"/>
    <cellStyle name="Total" xfId="69"/>
    <cellStyle name="Warning Text" xfId="70"/>
  </cellStyles>
  <dxfs count="4">
    <dxf>
      <font>
        <color rgb="FFFFFFFF"/>
      </font>
      <border/>
    </dxf>
    <dxf>
      <fill>
        <patternFill>
          <bgColor rgb="FFFF0000"/>
        </patternFill>
      </fill>
      <border/>
    </dxf>
    <dxf>
      <font>
        <color rgb="FFFFFF99"/>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2</xdr:col>
      <xdr:colOff>171450</xdr:colOff>
      <xdr:row>1</xdr:row>
      <xdr:rowOff>190500</xdr:rowOff>
    </xdr:to>
    <xdr:pic>
      <xdr:nvPicPr>
        <xdr:cNvPr id="1" name="Picture 2"/>
        <xdr:cNvPicPr preferRelativeResize="1">
          <a:picLocks noChangeAspect="1"/>
        </xdr:cNvPicPr>
      </xdr:nvPicPr>
      <xdr:blipFill>
        <a:blip r:embed="rId1"/>
        <a:stretch>
          <a:fillRect/>
        </a:stretch>
      </xdr:blipFill>
      <xdr:spPr>
        <a:xfrm>
          <a:off x="47625" y="38100"/>
          <a:ext cx="6286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2</xdr:col>
      <xdr:colOff>571500</xdr:colOff>
      <xdr:row>1</xdr:row>
      <xdr:rowOff>190500</xdr:rowOff>
    </xdr:to>
    <xdr:pic>
      <xdr:nvPicPr>
        <xdr:cNvPr id="1" name="Picture 2"/>
        <xdr:cNvPicPr preferRelativeResize="1">
          <a:picLocks noChangeAspect="1"/>
        </xdr:cNvPicPr>
      </xdr:nvPicPr>
      <xdr:blipFill>
        <a:blip r:embed="rId1"/>
        <a:stretch>
          <a:fillRect/>
        </a:stretch>
      </xdr:blipFill>
      <xdr:spPr>
        <a:xfrm>
          <a:off x="66675" y="38100"/>
          <a:ext cx="12954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25</xdr:row>
      <xdr:rowOff>66675</xdr:rowOff>
    </xdr:from>
    <xdr:to>
      <xdr:col>0</xdr:col>
      <xdr:colOff>390525</xdr:colOff>
      <xdr:row>27</xdr:row>
      <xdr:rowOff>276225</xdr:rowOff>
    </xdr:to>
    <xdr:pic>
      <xdr:nvPicPr>
        <xdr:cNvPr id="1" name="Picture 11"/>
        <xdr:cNvPicPr preferRelativeResize="1">
          <a:picLocks noChangeAspect="1"/>
        </xdr:cNvPicPr>
      </xdr:nvPicPr>
      <xdr:blipFill>
        <a:blip r:embed="rId1"/>
        <a:stretch>
          <a:fillRect/>
        </a:stretch>
      </xdr:blipFill>
      <xdr:spPr>
        <a:xfrm>
          <a:off x="28575" y="7258050"/>
          <a:ext cx="361950" cy="914400"/>
        </a:xfrm>
        <a:prstGeom prst="rect">
          <a:avLst/>
        </a:prstGeom>
        <a:noFill/>
        <a:ln w="9525" cmpd="sng">
          <a:noFill/>
        </a:ln>
      </xdr:spPr>
    </xdr:pic>
    <xdr:clientData/>
  </xdr:twoCellAnchor>
  <xdr:twoCellAnchor editAs="oneCell">
    <xdr:from>
      <xdr:col>0</xdr:col>
      <xdr:colOff>28575</xdr:colOff>
      <xdr:row>25</xdr:row>
      <xdr:rowOff>66675</xdr:rowOff>
    </xdr:from>
    <xdr:to>
      <xdr:col>0</xdr:col>
      <xdr:colOff>152400</xdr:colOff>
      <xdr:row>27</xdr:row>
      <xdr:rowOff>276225</xdr:rowOff>
    </xdr:to>
    <xdr:pic>
      <xdr:nvPicPr>
        <xdr:cNvPr id="2" name="Picture 11"/>
        <xdr:cNvPicPr preferRelativeResize="1">
          <a:picLocks noChangeAspect="1"/>
        </xdr:cNvPicPr>
      </xdr:nvPicPr>
      <xdr:blipFill>
        <a:blip r:embed="rId1"/>
        <a:stretch>
          <a:fillRect/>
        </a:stretch>
      </xdr:blipFill>
      <xdr:spPr>
        <a:xfrm>
          <a:off x="28575" y="7258050"/>
          <a:ext cx="1238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7</xdr:col>
      <xdr:colOff>123825</xdr:colOff>
      <xdr:row>1</xdr:row>
      <xdr:rowOff>200025</xdr:rowOff>
    </xdr:to>
    <xdr:pic>
      <xdr:nvPicPr>
        <xdr:cNvPr id="1" name="Picture 2"/>
        <xdr:cNvPicPr preferRelativeResize="1">
          <a:picLocks noChangeAspect="1"/>
        </xdr:cNvPicPr>
      </xdr:nvPicPr>
      <xdr:blipFill>
        <a:blip r:embed="rId1"/>
        <a:stretch>
          <a:fillRect/>
        </a:stretch>
      </xdr:blipFill>
      <xdr:spPr>
        <a:xfrm>
          <a:off x="76200" y="38100"/>
          <a:ext cx="10001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63</xdr:col>
      <xdr:colOff>0</xdr:colOff>
      <xdr:row>5</xdr:row>
      <xdr:rowOff>57150</xdr:rowOff>
    </xdr:to>
    <xdr:pic>
      <xdr:nvPicPr>
        <xdr:cNvPr id="1" name="Picture 1"/>
        <xdr:cNvPicPr preferRelativeResize="1">
          <a:picLocks noChangeAspect="1"/>
        </xdr:cNvPicPr>
      </xdr:nvPicPr>
      <xdr:blipFill>
        <a:blip r:embed="rId1"/>
        <a:stretch>
          <a:fillRect/>
        </a:stretch>
      </xdr:blipFill>
      <xdr:spPr>
        <a:xfrm>
          <a:off x="66675" y="38100"/>
          <a:ext cx="6858000" cy="1009650"/>
        </a:xfrm>
        <a:prstGeom prst="rect">
          <a:avLst/>
        </a:prstGeom>
        <a:noFill/>
        <a:ln w="9525" cmpd="sng">
          <a:noFill/>
        </a:ln>
      </xdr:spPr>
    </xdr:pic>
    <xdr:clientData/>
  </xdr:twoCellAnchor>
  <xdr:oneCellAnchor>
    <xdr:from>
      <xdr:col>47</xdr:col>
      <xdr:colOff>57150</xdr:colOff>
      <xdr:row>2</xdr:row>
      <xdr:rowOff>409575</xdr:rowOff>
    </xdr:from>
    <xdr:ext cx="1581150" cy="457200"/>
    <xdr:sp>
      <xdr:nvSpPr>
        <xdr:cNvPr id="2" name="TextBox 2"/>
        <xdr:cNvSpPr txBox="1">
          <a:spLocks noChangeArrowheads="1"/>
        </xdr:cNvSpPr>
      </xdr:nvSpPr>
      <xdr:spPr>
        <a:xfrm>
          <a:off x="5267325" y="628650"/>
          <a:ext cx="1581150" cy="457200"/>
        </a:xfrm>
        <a:prstGeom prst="rect">
          <a:avLst/>
        </a:prstGeom>
        <a:noFill/>
        <a:ln w="19050" cmpd="sng">
          <a:noFill/>
        </a:ln>
      </xdr:spPr>
      <xdr:txBody>
        <a:bodyPr vertOverflow="clip" wrap="square"/>
        <a:p>
          <a:pPr algn="r">
            <a:defRPr/>
          </a:pPr>
          <a:r>
            <a:rPr lang="en-US" cap="none" sz="1400" b="1" i="0" u="none" baseline="0">
              <a:solidFill>
                <a:srgbClr val="993366"/>
              </a:solidFill>
              <a:latin typeface="Arial"/>
              <a:ea typeface="Arial"/>
              <a:cs typeface="Arial"/>
            </a:rPr>
            <a:t>IT-31 (</a:t>
          </a:r>
          <a:r>
            <a:rPr lang="en-US" cap="none" sz="1200" b="1" i="0" u="none" baseline="0">
              <a:solidFill>
                <a:srgbClr val="993366"/>
              </a:solidFill>
              <a:latin typeface="Arial"/>
              <a:ea typeface="Arial"/>
              <a:cs typeface="Arial"/>
            </a:rPr>
            <a:t>Rev-II)
</a:t>
          </a:r>
          <a:r>
            <a:rPr lang="en-US" cap="none" sz="900" b="1" i="0" u="none" baseline="0">
              <a:solidFill>
                <a:srgbClr val="993366"/>
              </a:solidFill>
              <a:latin typeface="Arial"/>
              <a:ea typeface="Arial"/>
              <a:cs typeface="Arial"/>
            </a:rPr>
            <a:t>ORIGINAL for Department</a:t>
          </a:r>
        </a:p>
      </xdr:txBody>
    </xdr:sp>
    <xdr:clientData/>
  </xdr:oneCellAnchor>
  <xdr:twoCellAnchor>
    <xdr:from>
      <xdr:col>24</xdr:col>
      <xdr:colOff>0</xdr:colOff>
      <xdr:row>2</xdr:row>
      <xdr:rowOff>323850</xdr:rowOff>
    </xdr:from>
    <xdr:to>
      <xdr:col>48</xdr:col>
      <xdr:colOff>28575</xdr:colOff>
      <xdr:row>3</xdr:row>
      <xdr:rowOff>142875</xdr:rowOff>
    </xdr:to>
    <xdr:sp>
      <xdr:nvSpPr>
        <xdr:cNvPr id="3" name="TextBox 3"/>
        <xdr:cNvSpPr txBox="1">
          <a:spLocks noChangeArrowheads="1"/>
        </xdr:cNvSpPr>
      </xdr:nvSpPr>
      <xdr:spPr>
        <a:xfrm>
          <a:off x="2581275" y="542925"/>
          <a:ext cx="2771775" cy="247650"/>
        </a:xfrm>
        <a:prstGeom prst="rect">
          <a:avLst/>
        </a:prstGeom>
        <a:noFill/>
        <a:ln w="9525" cmpd="sng">
          <a:noFill/>
        </a:ln>
      </xdr:spPr>
      <xdr:txBody>
        <a:bodyPr vertOverflow="clip" wrap="square"/>
        <a:p>
          <a:pPr algn="ctr">
            <a:defRPr/>
          </a:pPr>
          <a:r>
            <a:rPr lang="en-US" cap="none" sz="1400" b="1" i="0" u="none" baseline="0">
              <a:solidFill>
                <a:srgbClr val="993366"/>
              </a:solidFill>
            </a:rPr>
            <a:t>INCOME TAX DEPARTMENT</a:t>
          </a:r>
        </a:p>
      </xdr:txBody>
    </xdr:sp>
    <xdr:clientData/>
  </xdr:twoCellAnchor>
  <xdr:twoCellAnchor>
    <xdr:from>
      <xdr:col>26</xdr:col>
      <xdr:colOff>85725</xdr:colOff>
      <xdr:row>3</xdr:row>
      <xdr:rowOff>152400</xdr:rowOff>
    </xdr:from>
    <xdr:to>
      <xdr:col>44</xdr:col>
      <xdr:colOff>85725</xdr:colOff>
      <xdr:row>3</xdr:row>
      <xdr:rowOff>323850</xdr:rowOff>
    </xdr:to>
    <xdr:sp>
      <xdr:nvSpPr>
        <xdr:cNvPr id="4" name="TextBox 4"/>
        <xdr:cNvSpPr txBox="1">
          <a:spLocks noChangeArrowheads="1"/>
        </xdr:cNvSpPr>
      </xdr:nvSpPr>
      <xdr:spPr>
        <a:xfrm>
          <a:off x="2895600" y="800100"/>
          <a:ext cx="2057400" cy="171450"/>
        </a:xfrm>
        <a:prstGeom prst="rect">
          <a:avLst/>
        </a:prstGeom>
        <a:noFill/>
        <a:ln w="9525" cmpd="sng">
          <a:noFill/>
        </a:ln>
      </xdr:spPr>
      <xdr:txBody>
        <a:bodyPr vertOverflow="clip" wrap="square"/>
        <a:p>
          <a:pPr algn="ctr">
            <a:defRPr/>
          </a:pPr>
          <a:r>
            <a:rPr lang="en-US" cap="none" sz="1200" b="1" i="0" u="sng" baseline="0">
              <a:solidFill>
                <a:srgbClr val="993366"/>
              </a:solidFill>
            </a:rPr>
            <a:t>TAX PAYMENT RECEIPT</a:t>
          </a:r>
        </a:p>
      </xdr:txBody>
    </xdr:sp>
    <xdr:clientData/>
  </xdr:twoCellAnchor>
  <xdr:twoCellAnchor>
    <xdr:from>
      <xdr:col>24</xdr:col>
      <xdr:colOff>0</xdr:colOff>
      <xdr:row>103</xdr:row>
      <xdr:rowOff>0</xdr:rowOff>
    </xdr:from>
    <xdr:to>
      <xdr:col>48</xdr:col>
      <xdr:colOff>28575</xdr:colOff>
      <xdr:row>103</xdr:row>
      <xdr:rowOff>0</xdr:rowOff>
    </xdr:to>
    <xdr:sp>
      <xdr:nvSpPr>
        <xdr:cNvPr id="5" name="TextBox 5"/>
        <xdr:cNvSpPr txBox="1">
          <a:spLocks noChangeArrowheads="1"/>
        </xdr:cNvSpPr>
      </xdr:nvSpPr>
      <xdr:spPr>
        <a:xfrm>
          <a:off x="2581275" y="12420600"/>
          <a:ext cx="2771775" cy="0"/>
        </a:xfrm>
        <a:prstGeom prst="rect">
          <a:avLst/>
        </a:prstGeom>
        <a:noFill/>
        <a:ln w="9525" cmpd="sng">
          <a:noFill/>
        </a:ln>
      </xdr:spPr>
      <xdr:txBody>
        <a:bodyPr vertOverflow="clip" wrap="square"/>
        <a:p>
          <a:pPr algn="ctr">
            <a:defRPr/>
          </a:pPr>
          <a:r>
            <a:rPr lang="en-US" cap="none" sz="1400" b="1" i="0" u="none" baseline="0">
              <a:solidFill>
                <a:srgbClr val="993366"/>
              </a:solidFill>
            </a:rPr>
            <a:t>INCOME TAX DEPARTMENT</a:t>
          </a:r>
        </a:p>
      </xdr:txBody>
    </xdr:sp>
    <xdr:clientData/>
  </xdr:twoCellAnchor>
  <xdr:twoCellAnchor>
    <xdr:from>
      <xdr:col>26</xdr:col>
      <xdr:colOff>85725</xdr:colOff>
      <xdr:row>103</xdr:row>
      <xdr:rowOff>0</xdr:rowOff>
    </xdr:from>
    <xdr:to>
      <xdr:col>44</xdr:col>
      <xdr:colOff>85725</xdr:colOff>
      <xdr:row>103</xdr:row>
      <xdr:rowOff>0</xdr:rowOff>
    </xdr:to>
    <xdr:sp>
      <xdr:nvSpPr>
        <xdr:cNvPr id="6" name="TextBox 6"/>
        <xdr:cNvSpPr txBox="1">
          <a:spLocks noChangeArrowheads="1"/>
        </xdr:cNvSpPr>
      </xdr:nvSpPr>
      <xdr:spPr>
        <a:xfrm>
          <a:off x="2895600" y="12420600"/>
          <a:ext cx="2057400" cy="0"/>
        </a:xfrm>
        <a:prstGeom prst="rect">
          <a:avLst/>
        </a:prstGeom>
        <a:noFill/>
        <a:ln w="9525" cmpd="sng">
          <a:noFill/>
        </a:ln>
      </xdr:spPr>
      <xdr:txBody>
        <a:bodyPr vertOverflow="clip" wrap="square"/>
        <a:p>
          <a:pPr algn="ctr">
            <a:defRPr/>
          </a:pPr>
          <a:r>
            <a:rPr lang="en-US" cap="none" sz="1200" b="1" i="0" u="sng" baseline="0">
              <a:solidFill>
                <a:srgbClr val="993366"/>
              </a:solidFill>
            </a:rPr>
            <a:t>TAX PAYMENT RECEIPT</a:t>
          </a:r>
        </a:p>
      </xdr:txBody>
    </xdr:sp>
    <xdr:clientData/>
  </xdr:twoCellAnchor>
  <xdr:twoCellAnchor>
    <xdr:from>
      <xdr:col>24</xdr:col>
      <xdr:colOff>0</xdr:colOff>
      <xdr:row>103</xdr:row>
      <xdr:rowOff>0</xdr:rowOff>
    </xdr:from>
    <xdr:to>
      <xdr:col>48</xdr:col>
      <xdr:colOff>28575</xdr:colOff>
      <xdr:row>103</xdr:row>
      <xdr:rowOff>0</xdr:rowOff>
    </xdr:to>
    <xdr:sp>
      <xdr:nvSpPr>
        <xdr:cNvPr id="7" name="TextBox 7"/>
        <xdr:cNvSpPr txBox="1">
          <a:spLocks noChangeArrowheads="1"/>
        </xdr:cNvSpPr>
      </xdr:nvSpPr>
      <xdr:spPr>
        <a:xfrm>
          <a:off x="2581275" y="12420600"/>
          <a:ext cx="2771775" cy="0"/>
        </a:xfrm>
        <a:prstGeom prst="rect">
          <a:avLst/>
        </a:prstGeom>
        <a:noFill/>
        <a:ln w="9525" cmpd="sng">
          <a:noFill/>
        </a:ln>
      </xdr:spPr>
      <xdr:txBody>
        <a:bodyPr vertOverflow="clip" wrap="square"/>
        <a:p>
          <a:pPr algn="ctr">
            <a:defRPr/>
          </a:pPr>
          <a:r>
            <a:rPr lang="en-US" cap="none" sz="1400" b="1" i="0" u="none" baseline="0">
              <a:solidFill>
                <a:srgbClr val="993366"/>
              </a:solidFill>
            </a:rPr>
            <a:t>INCOME TAX DEPARTMENT</a:t>
          </a:r>
        </a:p>
      </xdr:txBody>
    </xdr:sp>
    <xdr:clientData/>
  </xdr:twoCellAnchor>
  <xdr:twoCellAnchor>
    <xdr:from>
      <xdr:col>26</xdr:col>
      <xdr:colOff>85725</xdr:colOff>
      <xdr:row>103</xdr:row>
      <xdr:rowOff>0</xdr:rowOff>
    </xdr:from>
    <xdr:to>
      <xdr:col>44</xdr:col>
      <xdr:colOff>85725</xdr:colOff>
      <xdr:row>103</xdr:row>
      <xdr:rowOff>0</xdr:rowOff>
    </xdr:to>
    <xdr:sp>
      <xdr:nvSpPr>
        <xdr:cNvPr id="8" name="TextBox 8"/>
        <xdr:cNvSpPr txBox="1">
          <a:spLocks noChangeArrowheads="1"/>
        </xdr:cNvSpPr>
      </xdr:nvSpPr>
      <xdr:spPr>
        <a:xfrm>
          <a:off x="2895600" y="12420600"/>
          <a:ext cx="2057400" cy="0"/>
        </a:xfrm>
        <a:prstGeom prst="rect">
          <a:avLst/>
        </a:prstGeom>
        <a:noFill/>
        <a:ln w="9525" cmpd="sng">
          <a:noFill/>
        </a:ln>
      </xdr:spPr>
      <xdr:txBody>
        <a:bodyPr vertOverflow="clip" wrap="square"/>
        <a:p>
          <a:pPr algn="ctr">
            <a:defRPr/>
          </a:pPr>
          <a:r>
            <a:rPr lang="en-US" cap="none" sz="1200" b="1" i="0" u="sng" baseline="0">
              <a:solidFill>
                <a:srgbClr val="993366"/>
              </a:solidFill>
            </a:rPr>
            <a:t>TAX PAYMENT RECEIPT</a:t>
          </a:r>
        </a:p>
      </xdr:txBody>
    </xdr:sp>
    <xdr:clientData/>
  </xdr:twoCellAnchor>
  <xdr:twoCellAnchor>
    <xdr:from>
      <xdr:col>24</xdr:col>
      <xdr:colOff>0</xdr:colOff>
      <xdr:row>103</xdr:row>
      <xdr:rowOff>0</xdr:rowOff>
    </xdr:from>
    <xdr:to>
      <xdr:col>48</xdr:col>
      <xdr:colOff>28575</xdr:colOff>
      <xdr:row>103</xdr:row>
      <xdr:rowOff>0</xdr:rowOff>
    </xdr:to>
    <xdr:sp>
      <xdr:nvSpPr>
        <xdr:cNvPr id="9" name="TextBox 9"/>
        <xdr:cNvSpPr txBox="1">
          <a:spLocks noChangeArrowheads="1"/>
        </xdr:cNvSpPr>
      </xdr:nvSpPr>
      <xdr:spPr>
        <a:xfrm>
          <a:off x="2581275" y="12420600"/>
          <a:ext cx="2771775" cy="0"/>
        </a:xfrm>
        <a:prstGeom prst="rect">
          <a:avLst/>
        </a:prstGeom>
        <a:noFill/>
        <a:ln w="9525" cmpd="sng">
          <a:noFill/>
        </a:ln>
      </xdr:spPr>
      <xdr:txBody>
        <a:bodyPr vertOverflow="clip" wrap="square"/>
        <a:p>
          <a:pPr algn="ctr">
            <a:defRPr/>
          </a:pPr>
          <a:r>
            <a:rPr lang="en-US" cap="none" sz="1400" b="1" i="0" u="none" baseline="0">
              <a:solidFill>
                <a:srgbClr val="993366"/>
              </a:solidFill>
            </a:rPr>
            <a:t>INCOME TAX DEPARTMENT</a:t>
          </a:r>
        </a:p>
      </xdr:txBody>
    </xdr:sp>
    <xdr:clientData/>
  </xdr:twoCellAnchor>
  <xdr:twoCellAnchor>
    <xdr:from>
      <xdr:col>26</xdr:col>
      <xdr:colOff>85725</xdr:colOff>
      <xdr:row>103</xdr:row>
      <xdr:rowOff>0</xdr:rowOff>
    </xdr:from>
    <xdr:to>
      <xdr:col>44</xdr:col>
      <xdr:colOff>85725</xdr:colOff>
      <xdr:row>103</xdr:row>
      <xdr:rowOff>0</xdr:rowOff>
    </xdr:to>
    <xdr:sp>
      <xdr:nvSpPr>
        <xdr:cNvPr id="10" name="TextBox 10"/>
        <xdr:cNvSpPr txBox="1">
          <a:spLocks noChangeArrowheads="1"/>
        </xdr:cNvSpPr>
      </xdr:nvSpPr>
      <xdr:spPr>
        <a:xfrm>
          <a:off x="2895600" y="12420600"/>
          <a:ext cx="2057400" cy="0"/>
        </a:xfrm>
        <a:prstGeom prst="rect">
          <a:avLst/>
        </a:prstGeom>
        <a:noFill/>
        <a:ln w="9525" cmpd="sng">
          <a:noFill/>
        </a:ln>
      </xdr:spPr>
      <xdr:txBody>
        <a:bodyPr vertOverflow="clip" wrap="square"/>
        <a:p>
          <a:pPr algn="ctr">
            <a:defRPr/>
          </a:pPr>
          <a:r>
            <a:rPr lang="en-US" cap="none" sz="1200" b="1" i="0" u="sng" baseline="0">
              <a:solidFill>
                <a:srgbClr val="993366"/>
              </a:solidFill>
            </a:rPr>
            <a:t>TAX PAYMENT RECEIPT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BU329"/>
  <sheetViews>
    <sheetView showGridLines="0" tabSelected="1" view="pageBreakPreview" zoomScale="85" zoomScaleNormal="85" zoomScaleSheetLayoutView="85" workbookViewId="0" topLeftCell="A1">
      <selection activeCell="I13" sqref="I13:AK13"/>
    </sheetView>
  </sheetViews>
  <sheetFormatPr defaultColWidth="9.33203125" defaultRowHeight="12.75"/>
  <cols>
    <col min="1" max="1" width="4.33203125" style="220" customWidth="1"/>
    <col min="2" max="43" width="3.5" style="220" customWidth="1"/>
    <col min="44" max="44" width="3.5" style="220" hidden="1" customWidth="1"/>
    <col min="45" max="47" width="3.5" style="220" customWidth="1"/>
    <col min="48" max="75" width="3.5" style="220" hidden="1" customWidth="1"/>
    <col min="76" max="16384" width="3.5" style="220" customWidth="1"/>
  </cols>
  <sheetData>
    <row r="1" spans="1:43" s="210" customFormat="1" ht="19.5" customHeight="1">
      <c r="A1" s="721" t="s">
        <v>630</v>
      </c>
      <c r="B1" s="721"/>
      <c r="C1" s="721"/>
      <c r="D1" s="721"/>
      <c r="E1" s="721"/>
      <c r="F1" s="721"/>
      <c r="G1" s="721"/>
      <c r="H1" s="722"/>
      <c r="I1" s="728" t="s">
        <v>929</v>
      </c>
      <c r="J1" s="728"/>
      <c r="K1" s="728"/>
      <c r="L1" s="728"/>
      <c r="M1" s="728"/>
      <c r="N1" s="728"/>
      <c r="O1" s="728"/>
      <c r="P1" s="728"/>
      <c r="Q1" s="728"/>
      <c r="R1" s="728"/>
      <c r="S1" s="728"/>
      <c r="T1" s="728"/>
      <c r="U1" s="524"/>
      <c r="V1" s="714" t="s">
        <v>631</v>
      </c>
      <c r="W1" s="714"/>
      <c r="X1" s="714"/>
      <c r="Y1" s="714"/>
      <c r="Z1" s="714"/>
      <c r="AA1" s="714"/>
      <c r="AB1" s="714"/>
      <c r="AC1" s="714"/>
      <c r="AD1" s="789" t="s">
        <v>422</v>
      </c>
      <c r="AE1" s="789"/>
      <c r="AF1" s="789"/>
      <c r="AG1" s="789"/>
      <c r="AH1" s="789"/>
      <c r="AI1" s="789"/>
      <c r="AJ1" s="789"/>
      <c r="AK1" s="789"/>
      <c r="AL1" s="789"/>
      <c r="AM1" s="789"/>
      <c r="AN1" s="789"/>
      <c r="AO1" s="74"/>
      <c r="AP1" s="74"/>
      <c r="AQ1" s="74"/>
    </row>
    <row r="2" spans="1:40" s="211" customFormat="1" ht="19.5" customHeight="1" thickBot="1">
      <c r="A2" s="704" t="s">
        <v>431</v>
      </c>
      <c r="B2" s="704"/>
      <c r="C2" s="704"/>
      <c r="D2" s="704"/>
      <c r="E2" s="704"/>
      <c r="F2" s="704"/>
      <c r="G2" s="704"/>
      <c r="H2" s="704"/>
      <c r="I2" s="693" t="s">
        <v>427</v>
      </c>
      <c r="J2" s="693"/>
      <c r="K2" s="693"/>
      <c r="L2" s="693"/>
      <c r="M2" s="693"/>
      <c r="N2" s="693"/>
      <c r="O2" s="693"/>
      <c r="P2" s="693"/>
      <c r="Q2" s="693"/>
      <c r="R2" s="693"/>
      <c r="S2" s="693"/>
      <c r="T2" s="693"/>
      <c r="U2" s="525"/>
      <c r="V2" s="715"/>
      <c r="W2" s="715"/>
      <c r="X2" s="715"/>
      <c r="Y2" s="715"/>
      <c r="Z2" s="715"/>
      <c r="AA2" s="715"/>
      <c r="AB2" s="715"/>
      <c r="AC2" s="715"/>
      <c r="AD2" s="790"/>
      <c r="AE2" s="790"/>
      <c r="AF2" s="790"/>
      <c r="AG2" s="790"/>
      <c r="AH2" s="790"/>
      <c r="AI2" s="790"/>
      <c r="AJ2" s="790"/>
      <c r="AK2" s="790"/>
      <c r="AL2" s="790"/>
      <c r="AM2" s="790"/>
      <c r="AN2" s="790"/>
    </row>
    <row r="3" spans="1:40" s="211" customFormat="1" ht="19.5" customHeight="1">
      <c r="A3" s="705" t="s">
        <v>632</v>
      </c>
      <c r="B3" s="706"/>
      <c r="C3" s="706"/>
      <c r="D3" s="706"/>
      <c r="E3" s="706"/>
      <c r="F3" s="706"/>
      <c r="G3" s="706"/>
      <c r="H3" s="706"/>
      <c r="I3" s="693" t="s">
        <v>930</v>
      </c>
      <c r="J3" s="693"/>
      <c r="K3" s="693"/>
      <c r="L3" s="693"/>
      <c r="M3" s="693"/>
      <c r="N3" s="693"/>
      <c r="O3" s="693"/>
      <c r="P3" s="693"/>
      <c r="Q3" s="693"/>
      <c r="R3" s="693"/>
      <c r="S3" s="693"/>
      <c r="T3" s="693"/>
      <c r="U3" s="792" t="s">
        <v>633</v>
      </c>
      <c r="V3" s="793"/>
      <c r="W3" s="793"/>
      <c r="X3" s="793"/>
      <c r="Y3" s="793"/>
      <c r="Z3" s="793"/>
      <c r="AA3" s="793"/>
      <c r="AB3" s="791"/>
      <c r="AC3" s="791"/>
      <c r="AD3" s="791"/>
      <c r="AE3" s="791"/>
      <c r="AF3" s="791"/>
      <c r="AG3" s="791"/>
      <c r="AH3" s="791"/>
      <c r="AI3" s="791"/>
      <c r="AJ3" s="791"/>
      <c r="AK3" s="791"/>
      <c r="AL3" s="791"/>
      <c r="AM3" s="791"/>
      <c r="AN3" s="791"/>
    </row>
    <row r="4" spans="1:43" s="211" customFormat="1" ht="19.5" customHeight="1">
      <c r="A4" s="705" t="s">
        <v>634</v>
      </c>
      <c r="B4" s="706"/>
      <c r="C4" s="706"/>
      <c r="D4" s="706"/>
      <c r="E4" s="706"/>
      <c r="F4" s="706"/>
      <c r="G4" s="706"/>
      <c r="H4" s="706"/>
      <c r="I4" s="720">
        <v>26638</v>
      </c>
      <c r="J4" s="693"/>
      <c r="K4" s="693"/>
      <c r="L4" s="693"/>
      <c r="M4" s="693"/>
      <c r="N4" s="693"/>
      <c r="O4" s="693"/>
      <c r="P4" s="693"/>
      <c r="Q4" s="693"/>
      <c r="R4" s="693"/>
      <c r="S4" s="693"/>
      <c r="T4" s="693"/>
      <c r="U4" s="792" t="s">
        <v>635</v>
      </c>
      <c r="V4" s="793"/>
      <c r="W4" s="793"/>
      <c r="X4" s="793"/>
      <c r="Y4" s="793"/>
      <c r="Z4" s="793"/>
      <c r="AA4" s="793"/>
      <c r="AB4" s="695"/>
      <c r="AC4" s="695"/>
      <c r="AD4" s="695"/>
      <c r="AE4" s="695"/>
      <c r="AF4" s="695"/>
      <c r="AG4" s="695"/>
      <c r="AH4" s="695"/>
      <c r="AI4" s="695"/>
      <c r="AJ4" s="695"/>
      <c r="AK4" s="695"/>
      <c r="AL4" s="695"/>
      <c r="AM4" s="695"/>
      <c r="AN4" s="695"/>
      <c r="AO4" s="212"/>
      <c r="AP4" s="212"/>
      <c r="AQ4" s="212"/>
    </row>
    <row r="5" spans="1:43" s="211" customFormat="1" ht="19.5" customHeight="1">
      <c r="A5" s="705" t="s">
        <v>636</v>
      </c>
      <c r="B5" s="706"/>
      <c r="C5" s="706"/>
      <c r="D5" s="706"/>
      <c r="E5" s="706"/>
      <c r="F5" s="706"/>
      <c r="G5" s="706"/>
      <c r="H5" s="706"/>
      <c r="I5" s="693" t="s">
        <v>429</v>
      </c>
      <c r="J5" s="693"/>
      <c r="K5" s="693"/>
      <c r="L5" s="693"/>
      <c r="M5" s="693"/>
      <c r="N5" s="693"/>
      <c r="O5" s="693"/>
      <c r="P5" s="693"/>
      <c r="Q5" s="693"/>
      <c r="R5" s="693"/>
      <c r="S5" s="693"/>
      <c r="T5" s="693"/>
      <c r="U5" s="792" t="s">
        <v>637</v>
      </c>
      <c r="V5" s="793"/>
      <c r="W5" s="793"/>
      <c r="X5" s="793"/>
      <c r="Y5" s="793"/>
      <c r="Z5" s="793"/>
      <c r="AA5" s="793"/>
      <c r="AB5" s="695"/>
      <c r="AC5" s="695"/>
      <c r="AD5" s="695"/>
      <c r="AE5" s="695"/>
      <c r="AF5" s="695"/>
      <c r="AG5" s="695"/>
      <c r="AH5" s="695"/>
      <c r="AI5" s="695"/>
      <c r="AJ5" s="695"/>
      <c r="AK5" s="695"/>
      <c r="AL5" s="695"/>
      <c r="AM5" s="695"/>
      <c r="AN5" s="695"/>
      <c r="AO5" s="212"/>
      <c r="AP5" s="212"/>
      <c r="AQ5" s="212"/>
    </row>
    <row r="6" spans="1:43" s="211" customFormat="1" ht="19.5" customHeight="1">
      <c r="A6" s="705" t="s">
        <v>638</v>
      </c>
      <c r="B6" s="706"/>
      <c r="C6" s="706"/>
      <c r="D6" s="706"/>
      <c r="E6" s="706"/>
      <c r="F6" s="706"/>
      <c r="G6" s="706"/>
      <c r="H6" s="706"/>
      <c r="I6" s="708" t="s">
        <v>83</v>
      </c>
      <c r="J6" s="708"/>
      <c r="K6" s="708"/>
      <c r="L6" s="708"/>
      <c r="M6" s="708"/>
      <c r="N6" s="708"/>
      <c r="O6" s="708"/>
      <c r="P6" s="708"/>
      <c r="Q6" s="708"/>
      <c r="R6" s="708"/>
      <c r="S6" s="708"/>
      <c r="T6" s="708"/>
      <c r="U6" s="792" t="s">
        <v>639</v>
      </c>
      <c r="V6" s="793"/>
      <c r="W6" s="793"/>
      <c r="X6" s="793"/>
      <c r="Y6" s="793"/>
      <c r="Z6" s="793"/>
      <c r="AA6" s="793"/>
      <c r="AB6" s="695"/>
      <c r="AC6" s="695"/>
      <c r="AD6" s="695"/>
      <c r="AE6" s="695"/>
      <c r="AF6" s="695"/>
      <c r="AG6" s="695"/>
      <c r="AH6" s="695"/>
      <c r="AI6" s="695"/>
      <c r="AJ6" s="695"/>
      <c r="AK6" s="695"/>
      <c r="AL6" s="695"/>
      <c r="AM6" s="695"/>
      <c r="AN6" s="695"/>
      <c r="AO6" s="213"/>
      <c r="AP6" s="213"/>
      <c r="AQ6" s="213"/>
    </row>
    <row r="7" spans="1:40" s="211" customFormat="1" ht="19.5" customHeight="1">
      <c r="A7" s="705" t="s">
        <v>640</v>
      </c>
      <c r="B7" s="706"/>
      <c r="C7" s="706"/>
      <c r="D7" s="706"/>
      <c r="E7" s="706"/>
      <c r="F7" s="706"/>
      <c r="G7" s="706"/>
      <c r="H7" s="706"/>
      <c r="I7" s="708"/>
      <c r="J7" s="708"/>
      <c r="K7" s="708"/>
      <c r="L7" s="708"/>
      <c r="M7" s="708"/>
      <c r="N7" s="708"/>
      <c r="O7" s="708"/>
      <c r="P7" s="708"/>
      <c r="Q7" s="708"/>
      <c r="R7" s="708"/>
      <c r="S7" s="708"/>
      <c r="T7" s="708"/>
      <c r="U7" s="792" t="s">
        <v>641</v>
      </c>
      <c r="V7" s="793"/>
      <c r="W7" s="793"/>
      <c r="X7" s="793"/>
      <c r="Y7" s="793"/>
      <c r="Z7" s="793"/>
      <c r="AA7" s="793"/>
      <c r="AB7" s="695"/>
      <c r="AC7" s="695"/>
      <c r="AD7" s="695"/>
      <c r="AE7" s="695"/>
      <c r="AF7" s="695"/>
      <c r="AG7" s="695"/>
      <c r="AH7" s="695"/>
      <c r="AI7" s="695"/>
      <c r="AJ7" s="695"/>
      <c r="AK7" s="695"/>
      <c r="AL7" s="695"/>
      <c r="AM7" s="695"/>
      <c r="AN7" s="695"/>
    </row>
    <row r="8" spans="1:40" s="211" customFormat="1" ht="19.5" customHeight="1">
      <c r="A8" s="705" t="s">
        <v>451</v>
      </c>
      <c r="B8" s="706"/>
      <c r="C8" s="706"/>
      <c r="D8" s="706"/>
      <c r="E8" s="706"/>
      <c r="F8" s="706"/>
      <c r="G8" s="706"/>
      <c r="H8" s="706"/>
      <c r="I8" s="709" t="s">
        <v>931</v>
      </c>
      <c r="J8" s="709"/>
      <c r="K8" s="709"/>
      <c r="L8" s="709"/>
      <c r="M8" s="709"/>
      <c r="N8" s="709"/>
      <c r="O8" s="709"/>
      <c r="P8" s="709"/>
      <c r="Q8" s="709"/>
      <c r="R8" s="709"/>
      <c r="S8" s="709"/>
      <c r="T8" s="709"/>
      <c r="U8" s="792" t="s">
        <v>642</v>
      </c>
      <c r="V8" s="793"/>
      <c r="W8" s="793"/>
      <c r="X8" s="793"/>
      <c r="Y8" s="793"/>
      <c r="Z8" s="793"/>
      <c r="AA8" s="793"/>
      <c r="AB8" s="727"/>
      <c r="AC8" s="727"/>
      <c r="AD8" s="727"/>
      <c r="AE8" s="727"/>
      <c r="AF8" s="727"/>
      <c r="AG8" s="727"/>
      <c r="AH8" s="727"/>
      <c r="AI8" s="727"/>
      <c r="AJ8" s="727"/>
      <c r="AK8" s="727"/>
      <c r="AL8" s="727"/>
      <c r="AM8" s="727"/>
      <c r="AN8" s="727"/>
    </row>
    <row r="9" spans="1:40" s="211" customFormat="1" ht="19.5" customHeight="1">
      <c r="A9" s="705" t="s">
        <v>643</v>
      </c>
      <c r="B9" s="707"/>
      <c r="C9" s="707"/>
      <c r="D9" s="707"/>
      <c r="E9" s="707"/>
      <c r="F9" s="707"/>
      <c r="G9" s="707"/>
      <c r="H9" s="707"/>
      <c r="I9" s="693"/>
      <c r="J9" s="693"/>
      <c r="K9" s="693"/>
      <c r="L9" s="693"/>
      <c r="M9" s="693"/>
      <c r="N9" s="693"/>
      <c r="O9" s="693"/>
      <c r="P9" s="693"/>
      <c r="Q9" s="693"/>
      <c r="R9" s="693"/>
      <c r="S9" s="693"/>
      <c r="T9" s="693"/>
      <c r="U9" s="792" t="s">
        <v>149</v>
      </c>
      <c r="V9" s="793"/>
      <c r="W9" s="793"/>
      <c r="X9" s="793"/>
      <c r="Y9" s="793"/>
      <c r="Z9" s="793"/>
      <c r="AA9" s="793"/>
      <c r="AB9" s="695"/>
      <c r="AC9" s="695"/>
      <c r="AD9" s="695"/>
      <c r="AE9" s="695"/>
      <c r="AF9" s="695"/>
      <c r="AG9" s="695"/>
      <c r="AH9" s="695"/>
      <c r="AI9" s="695"/>
      <c r="AJ9" s="695"/>
      <c r="AK9" s="695"/>
      <c r="AL9" s="695"/>
      <c r="AM9" s="695"/>
      <c r="AN9" s="695"/>
    </row>
    <row r="10" spans="1:40" s="211" customFormat="1" ht="19.5" customHeight="1">
      <c r="A10" s="700" t="s">
        <v>644</v>
      </c>
      <c r="B10" s="700"/>
      <c r="C10" s="700"/>
      <c r="D10" s="700"/>
      <c r="E10" s="700"/>
      <c r="F10" s="700"/>
      <c r="G10" s="700"/>
      <c r="H10" s="700"/>
      <c r="I10" s="586" t="s">
        <v>932</v>
      </c>
      <c r="J10" s="586"/>
      <c r="K10" s="586"/>
      <c r="L10" s="586"/>
      <c r="M10" s="586"/>
      <c r="N10" s="586"/>
      <c r="O10" s="586"/>
      <c r="P10" s="586"/>
      <c r="Q10" s="586"/>
      <c r="R10" s="586"/>
      <c r="S10" s="586"/>
      <c r="T10" s="586"/>
      <c r="U10" s="587"/>
      <c r="V10" s="587"/>
      <c r="W10" s="587"/>
      <c r="X10" s="587"/>
      <c r="Y10" s="587"/>
      <c r="Z10" s="587"/>
      <c r="AA10" s="587"/>
      <c r="AB10" s="587"/>
      <c r="AC10" s="587"/>
      <c r="AD10" s="587"/>
      <c r="AE10" s="587"/>
      <c r="AF10" s="587"/>
      <c r="AG10" s="587"/>
      <c r="AH10" s="587"/>
      <c r="AI10" s="587"/>
      <c r="AJ10" s="587"/>
      <c r="AK10" s="587"/>
      <c r="AL10" s="532"/>
      <c r="AM10" s="532"/>
      <c r="AN10" s="532"/>
    </row>
    <row r="11" spans="1:40" s="211" customFormat="1" ht="19.5" customHeight="1">
      <c r="A11" s="700" t="s">
        <v>645</v>
      </c>
      <c r="B11" s="700"/>
      <c r="C11" s="700"/>
      <c r="D11" s="700"/>
      <c r="E11" s="700"/>
      <c r="F11" s="700"/>
      <c r="G11" s="700"/>
      <c r="H11" s="700"/>
      <c r="I11" s="586" t="s">
        <v>933</v>
      </c>
      <c r="J11" s="586"/>
      <c r="K11" s="586"/>
      <c r="L11" s="586"/>
      <c r="M11" s="586"/>
      <c r="N11" s="586"/>
      <c r="O11" s="586"/>
      <c r="P11" s="586"/>
      <c r="Q11" s="586"/>
      <c r="R11" s="586"/>
      <c r="S11" s="586"/>
      <c r="T11" s="586"/>
      <c r="U11" s="587"/>
      <c r="V11" s="587"/>
      <c r="W11" s="587"/>
      <c r="X11" s="587"/>
      <c r="Y11" s="587"/>
      <c r="Z11" s="587"/>
      <c r="AA11" s="587"/>
      <c r="AB11" s="587"/>
      <c r="AC11" s="587"/>
      <c r="AD11" s="587"/>
      <c r="AE11" s="587"/>
      <c r="AF11" s="587"/>
      <c r="AG11" s="587"/>
      <c r="AH11" s="587"/>
      <c r="AI11" s="587"/>
      <c r="AJ11" s="587"/>
      <c r="AK11" s="587"/>
      <c r="AL11" s="583"/>
      <c r="AM11" s="583"/>
      <c r="AN11" s="583"/>
    </row>
    <row r="12" spans="1:40" s="211" customFormat="1" ht="19.5" customHeight="1">
      <c r="A12" s="698" t="s">
        <v>646</v>
      </c>
      <c r="B12" s="698"/>
      <c r="C12" s="698"/>
      <c r="D12" s="698"/>
      <c r="E12" s="698"/>
      <c r="F12" s="698"/>
      <c r="G12" s="698"/>
      <c r="H12" s="698"/>
      <c r="I12" s="588" t="s">
        <v>934</v>
      </c>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3"/>
      <c r="AM12" s="583"/>
      <c r="AN12" s="583"/>
    </row>
    <row r="13" spans="1:40" s="211" customFormat="1" ht="19.5" customHeight="1">
      <c r="A13" s="694" t="s">
        <v>647</v>
      </c>
      <c r="B13" s="694"/>
      <c r="C13" s="694"/>
      <c r="D13" s="694"/>
      <c r="E13" s="694"/>
      <c r="F13" s="694"/>
      <c r="G13" s="694"/>
      <c r="H13" s="694"/>
      <c r="I13" s="588" t="s">
        <v>936</v>
      </c>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8"/>
      <c r="AL13" s="583"/>
      <c r="AM13" s="583"/>
      <c r="AN13" s="583"/>
    </row>
    <row r="14" spans="1:40" s="211" customFormat="1" ht="19.5" customHeight="1">
      <c r="A14" s="698" t="s">
        <v>648</v>
      </c>
      <c r="B14" s="698"/>
      <c r="C14" s="698"/>
      <c r="D14" s="698"/>
      <c r="E14" s="698"/>
      <c r="F14" s="698"/>
      <c r="G14" s="702"/>
      <c r="H14" s="702"/>
      <c r="I14" s="589" t="s">
        <v>935</v>
      </c>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3"/>
      <c r="AM14" s="583"/>
      <c r="AN14" s="583"/>
    </row>
    <row r="15" spans="1:37" s="215" customFormat="1" ht="9.75" customHeight="1">
      <c r="A15" s="214"/>
      <c r="B15" s="214"/>
      <c r="C15" s="214"/>
      <c r="E15" s="214"/>
      <c r="F15" s="214"/>
      <c r="G15" s="216"/>
      <c r="H15" s="216"/>
      <c r="I15" s="216"/>
      <c r="J15" s="216"/>
      <c r="K15" s="216"/>
      <c r="L15" s="216"/>
      <c r="M15" s="216"/>
      <c r="N15" s="216"/>
      <c r="P15" s="217"/>
      <c r="Q15" s="217"/>
      <c r="R15" s="218"/>
      <c r="S15" s="218"/>
      <c r="T15" s="218"/>
      <c r="U15" s="218"/>
      <c r="V15" s="218"/>
      <c r="W15" s="218"/>
      <c r="X15" s="218"/>
      <c r="Y15" s="218"/>
      <c r="Z15" s="217"/>
      <c r="AA15" s="217"/>
      <c r="AB15" s="217"/>
      <c r="AC15" s="218"/>
      <c r="AD15" s="218"/>
      <c r="AE15" s="218"/>
      <c r="AF15" s="218"/>
      <c r="AG15" s="218"/>
      <c r="AH15" s="218"/>
      <c r="AI15" s="218"/>
      <c r="AJ15" s="218"/>
      <c r="AK15" s="218"/>
    </row>
    <row r="16" spans="1:43" ht="21.75" customHeight="1">
      <c r="A16" s="689" t="s">
        <v>649</v>
      </c>
      <c r="B16" s="696"/>
      <c r="C16" s="696"/>
      <c r="D16" s="696"/>
      <c r="E16" s="696"/>
      <c r="F16" s="696"/>
      <c r="G16" s="696"/>
      <c r="H16" s="697"/>
      <c r="I16" s="699" t="s">
        <v>650</v>
      </c>
      <c r="J16" s="699"/>
      <c r="K16" s="699"/>
      <c r="L16" s="699"/>
      <c r="M16" s="699"/>
      <c r="N16" s="699"/>
      <c r="O16" s="699"/>
      <c r="P16" s="699" t="s">
        <v>651</v>
      </c>
      <c r="Q16" s="699"/>
      <c r="R16" s="699"/>
      <c r="S16" s="699"/>
      <c r="T16" s="699"/>
      <c r="U16" s="699"/>
      <c r="V16" s="699"/>
      <c r="W16" s="699" t="s">
        <v>652</v>
      </c>
      <c r="X16" s="699"/>
      <c r="Y16" s="699"/>
      <c r="Z16" s="699"/>
      <c r="AA16" s="699"/>
      <c r="AB16" s="699"/>
      <c r="AC16" s="699"/>
      <c r="AD16" s="689" t="s">
        <v>499</v>
      </c>
      <c r="AE16" s="690"/>
      <c r="AF16" s="690"/>
      <c r="AG16" s="690"/>
      <c r="AH16" s="690"/>
      <c r="AI16" s="690"/>
      <c r="AJ16" s="690"/>
      <c r="AK16" s="690"/>
      <c r="AL16" s="691"/>
      <c r="AM16" s="691"/>
      <c r="AN16" s="692"/>
      <c r="AO16" s="549"/>
      <c r="AP16" s="549"/>
      <c r="AQ16" s="549"/>
    </row>
    <row r="17" spans="1:43" ht="21.75" customHeight="1">
      <c r="A17" s="689" t="s">
        <v>927</v>
      </c>
      <c r="B17" s="696"/>
      <c r="C17" s="696"/>
      <c r="D17" s="696"/>
      <c r="E17" s="696"/>
      <c r="F17" s="696"/>
      <c r="G17" s="696"/>
      <c r="H17" s="697"/>
      <c r="I17" s="699" t="s">
        <v>653</v>
      </c>
      <c r="J17" s="699"/>
      <c r="K17" s="699"/>
      <c r="L17" s="699"/>
      <c r="M17" s="699"/>
      <c r="N17" s="699"/>
      <c r="O17" s="699"/>
      <c r="P17" s="703" t="s">
        <v>654</v>
      </c>
      <c r="Q17" s="703"/>
      <c r="R17" s="703"/>
      <c r="S17" s="703"/>
      <c r="T17" s="703"/>
      <c r="U17" s="703"/>
      <c r="V17" s="703"/>
      <c r="W17" s="699" t="s">
        <v>655</v>
      </c>
      <c r="X17" s="699"/>
      <c r="Y17" s="699"/>
      <c r="Z17" s="699"/>
      <c r="AA17" s="699"/>
      <c r="AB17" s="699"/>
      <c r="AC17" s="699"/>
      <c r="AD17" s="689" t="s">
        <v>656</v>
      </c>
      <c r="AE17" s="690"/>
      <c r="AF17" s="690"/>
      <c r="AG17" s="690"/>
      <c r="AH17" s="690"/>
      <c r="AI17" s="690"/>
      <c r="AJ17" s="690"/>
      <c r="AK17" s="690"/>
      <c r="AL17" s="691"/>
      <c r="AM17" s="691"/>
      <c r="AN17" s="692"/>
      <c r="AO17" s="219"/>
      <c r="AP17" s="219"/>
      <c r="AQ17" s="219"/>
    </row>
    <row r="18" spans="1:40" ht="21.75" customHeight="1">
      <c r="A18" s="689" t="s">
        <v>657</v>
      </c>
      <c r="B18" s="696"/>
      <c r="C18" s="696"/>
      <c r="D18" s="696"/>
      <c r="E18" s="696"/>
      <c r="F18" s="696"/>
      <c r="G18" s="696"/>
      <c r="H18" s="697"/>
      <c r="I18" s="699" t="s">
        <v>658</v>
      </c>
      <c r="J18" s="699"/>
      <c r="K18" s="699"/>
      <c r="L18" s="699"/>
      <c r="M18" s="699"/>
      <c r="N18" s="699"/>
      <c r="O18" s="699"/>
      <c r="P18" s="699" t="s">
        <v>659</v>
      </c>
      <c r="Q18" s="699"/>
      <c r="R18" s="699"/>
      <c r="S18" s="699"/>
      <c r="T18" s="699"/>
      <c r="U18" s="699"/>
      <c r="V18" s="699"/>
      <c r="W18" s="699" t="s">
        <v>660</v>
      </c>
      <c r="X18" s="699"/>
      <c r="Y18" s="699"/>
      <c r="Z18" s="699"/>
      <c r="AA18" s="699"/>
      <c r="AB18" s="699"/>
      <c r="AC18" s="699"/>
      <c r="AD18" s="689" t="s">
        <v>661</v>
      </c>
      <c r="AE18" s="690"/>
      <c r="AF18" s="690"/>
      <c r="AG18" s="690"/>
      <c r="AH18" s="690"/>
      <c r="AI18" s="690"/>
      <c r="AJ18" s="690"/>
      <c r="AK18" s="690"/>
      <c r="AL18" s="691"/>
      <c r="AM18" s="691"/>
      <c r="AN18" s="692"/>
    </row>
    <row r="19" spans="1:40" s="215" customFormat="1" ht="21.75" customHeight="1">
      <c r="A19" s="689" t="s">
        <v>662</v>
      </c>
      <c r="B19" s="696"/>
      <c r="C19" s="696"/>
      <c r="D19" s="696"/>
      <c r="E19" s="696"/>
      <c r="F19" s="696"/>
      <c r="G19" s="696"/>
      <c r="H19" s="697"/>
      <c r="I19" s="699" t="s">
        <v>663</v>
      </c>
      <c r="J19" s="699"/>
      <c r="K19" s="699"/>
      <c r="L19" s="699"/>
      <c r="M19" s="699"/>
      <c r="N19" s="699"/>
      <c r="O19" s="699"/>
      <c r="P19" s="699" t="s">
        <v>664</v>
      </c>
      <c r="Q19" s="699"/>
      <c r="R19" s="699"/>
      <c r="S19" s="699"/>
      <c r="T19" s="699"/>
      <c r="U19" s="699"/>
      <c r="V19" s="699"/>
      <c r="W19" s="689" t="s">
        <v>665</v>
      </c>
      <c r="X19" s="690"/>
      <c r="Y19" s="690"/>
      <c r="Z19" s="690"/>
      <c r="AA19" s="690"/>
      <c r="AB19" s="690"/>
      <c r="AC19" s="701"/>
      <c r="AD19" s="689" t="s">
        <v>666</v>
      </c>
      <c r="AE19" s="690"/>
      <c r="AF19" s="690"/>
      <c r="AG19" s="690"/>
      <c r="AH19" s="690"/>
      <c r="AI19" s="690"/>
      <c r="AJ19" s="690"/>
      <c r="AK19" s="690"/>
      <c r="AL19" s="691"/>
      <c r="AM19" s="691"/>
      <c r="AN19" s="692"/>
    </row>
    <row r="20" spans="1:37" s="215" customFormat="1" ht="7.5" customHeight="1">
      <c r="A20" s="545"/>
      <c r="B20" s="545"/>
      <c r="C20" s="545"/>
      <c r="D20" s="545"/>
      <c r="E20" s="545"/>
      <c r="F20" s="545"/>
      <c r="G20" s="545"/>
      <c r="H20" s="545"/>
      <c r="I20" s="545"/>
      <c r="J20" s="545"/>
      <c r="K20" s="545"/>
      <c r="L20" s="545"/>
      <c r="M20" s="545"/>
      <c r="N20" s="545"/>
      <c r="O20" s="545"/>
      <c r="P20" s="545"/>
      <c r="Q20" s="545"/>
      <c r="R20" s="545"/>
      <c r="S20" s="545"/>
      <c r="T20" s="545"/>
      <c r="U20" s="545"/>
      <c r="V20" s="545"/>
      <c r="W20" s="551"/>
      <c r="X20" s="551"/>
      <c r="Y20" s="551"/>
      <c r="Z20" s="551"/>
      <c r="AA20" s="551"/>
      <c r="AB20" s="551"/>
      <c r="AC20" s="551"/>
      <c r="AD20" s="551"/>
      <c r="AE20" s="551"/>
      <c r="AF20" s="551"/>
      <c r="AG20" s="551"/>
      <c r="AH20" s="551"/>
      <c r="AI20" s="551"/>
      <c r="AJ20" s="551"/>
      <c r="AK20" s="551"/>
    </row>
    <row r="21" spans="1:40" s="215" customFormat="1" ht="16.5">
      <c r="A21" s="726" t="s">
        <v>667</v>
      </c>
      <c r="B21" s="726"/>
      <c r="C21" s="726"/>
      <c r="D21" s="726"/>
      <c r="E21" s="726"/>
      <c r="F21" s="726"/>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550"/>
      <c r="AM21" s="550"/>
      <c r="AN21" s="550"/>
    </row>
    <row r="22" spans="1:37" s="215" customFormat="1" ht="12" customHeight="1">
      <c r="A22" s="747" t="s">
        <v>925</v>
      </c>
      <c r="B22" s="747"/>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row>
    <row r="23" spans="1:37" s="215" customFormat="1" ht="4.5" customHeight="1">
      <c r="A23" s="746"/>
      <c r="B23" s="746"/>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row>
    <row r="24" spans="1:37" s="215" customFormat="1" ht="18" customHeight="1">
      <c r="A24" s="601" t="s">
        <v>527</v>
      </c>
      <c r="B24" s="597"/>
      <c r="C24" s="597"/>
      <c r="D24" s="597"/>
      <c r="E24" s="597"/>
      <c r="F24" s="597"/>
      <c r="G24" s="597"/>
      <c r="H24" s="597"/>
      <c r="I24" s="597"/>
      <c r="J24" s="597"/>
      <c r="K24" s="597"/>
      <c r="L24" s="597"/>
      <c r="M24" s="597"/>
      <c r="N24" s="597"/>
      <c r="O24" s="713">
        <v>0</v>
      </c>
      <c r="P24" s="713"/>
      <c r="Q24" s="713"/>
      <c r="R24" s="713"/>
      <c r="S24" s="713"/>
      <c r="T24" s="713"/>
      <c r="U24" s="214"/>
      <c r="V24" s="214"/>
      <c r="W24" s="601" t="s">
        <v>668</v>
      </c>
      <c r="X24" s="597"/>
      <c r="Y24" s="597"/>
      <c r="Z24" s="597"/>
      <c r="AA24" s="597"/>
      <c r="AB24" s="597"/>
      <c r="AC24" s="597"/>
      <c r="AD24" s="597"/>
      <c r="AE24" s="597"/>
      <c r="AF24" s="713"/>
      <c r="AG24" s="713"/>
      <c r="AH24" s="713"/>
      <c r="AI24" s="713"/>
      <c r="AJ24" s="713"/>
      <c r="AK24" s="713"/>
    </row>
    <row r="25" spans="1:37" s="215" customFormat="1" ht="18" customHeight="1">
      <c r="A25" s="601" t="s">
        <v>669</v>
      </c>
      <c r="B25" s="597"/>
      <c r="C25" s="597"/>
      <c r="D25" s="597"/>
      <c r="E25" s="597"/>
      <c r="F25" s="597"/>
      <c r="G25" s="597"/>
      <c r="H25" s="597"/>
      <c r="I25" s="597"/>
      <c r="J25" s="597"/>
      <c r="K25" s="597"/>
      <c r="L25" s="597"/>
      <c r="M25" s="597"/>
      <c r="N25" s="597"/>
      <c r="O25" s="676">
        <f>SUM(AF28-O24-O26-O27)</f>
        <v>0</v>
      </c>
      <c r="P25" s="676"/>
      <c r="Q25" s="676"/>
      <c r="R25" s="676"/>
      <c r="S25" s="676"/>
      <c r="T25" s="676"/>
      <c r="U25" s="214"/>
      <c r="V25" s="214"/>
      <c r="W25" s="214"/>
      <c r="X25" s="214"/>
      <c r="Y25" s="214"/>
      <c r="Z25" s="214"/>
      <c r="AA25" s="214"/>
      <c r="AB25" s="214"/>
      <c r="AC25" s="214"/>
      <c r="AE25" s="214"/>
      <c r="AF25" s="214"/>
      <c r="AG25" s="214"/>
      <c r="AH25" s="214"/>
      <c r="AI25" s="214"/>
      <c r="AJ25" s="214"/>
      <c r="AK25" s="214"/>
    </row>
    <row r="26" spans="1:37" s="215" customFormat="1" ht="18" customHeight="1">
      <c r="A26" s="601" t="s">
        <v>670</v>
      </c>
      <c r="B26" s="597"/>
      <c r="C26" s="597"/>
      <c r="D26" s="597"/>
      <c r="E26" s="597"/>
      <c r="F26" s="597"/>
      <c r="G26" s="597"/>
      <c r="H26" s="597"/>
      <c r="I26" s="597"/>
      <c r="J26" s="597"/>
      <c r="K26" s="597"/>
      <c r="L26" s="597"/>
      <c r="M26" s="597"/>
      <c r="N26" s="597"/>
      <c r="O26" s="713">
        <v>0</v>
      </c>
      <c r="P26" s="713"/>
      <c r="Q26" s="713"/>
      <c r="R26" s="713"/>
      <c r="S26" s="713"/>
      <c r="T26" s="713"/>
      <c r="U26" s="214"/>
      <c r="V26" s="214"/>
      <c r="W26" s="214"/>
      <c r="X26" s="214"/>
      <c r="Y26" s="214"/>
      <c r="Z26" s="214"/>
      <c r="AA26" s="214"/>
      <c r="AB26" s="214"/>
      <c r="AC26" s="214"/>
      <c r="AE26" s="214"/>
      <c r="AF26" s="214"/>
      <c r="AG26" s="214"/>
      <c r="AH26" s="214"/>
      <c r="AI26" s="214"/>
      <c r="AJ26" s="214"/>
      <c r="AK26" s="214"/>
    </row>
    <row r="27" spans="1:37" s="215" customFormat="1" ht="18" customHeight="1" thickBot="1">
      <c r="A27" s="601" t="s">
        <v>671</v>
      </c>
      <c r="B27" s="601"/>
      <c r="C27" s="601"/>
      <c r="D27" s="601"/>
      <c r="E27" s="601"/>
      <c r="F27" s="602"/>
      <c r="G27" s="717">
        <v>0.66</v>
      </c>
      <c r="H27" s="718"/>
      <c r="I27" s="719"/>
      <c r="J27" s="603"/>
      <c r="K27" s="597"/>
      <c r="L27" s="597"/>
      <c r="M27" s="597"/>
      <c r="N27" s="597"/>
      <c r="O27" s="723">
        <f>AF24*G27</f>
        <v>0</v>
      </c>
      <c r="P27" s="723"/>
      <c r="Q27" s="723"/>
      <c r="R27" s="723"/>
      <c r="S27" s="723"/>
      <c r="T27" s="723"/>
      <c r="U27" s="214"/>
      <c r="V27" s="214"/>
      <c r="W27" s="601" t="s">
        <v>530</v>
      </c>
      <c r="X27" s="597"/>
      <c r="Y27" s="597"/>
      <c r="Z27" s="597"/>
      <c r="AA27" s="597"/>
      <c r="AB27" s="597"/>
      <c r="AC27" s="597"/>
      <c r="AD27" s="597"/>
      <c r="AE27" s="597"/>
      <c r="AF27" s="748"/>
      <c r="AG27" s="748"/>
      <c r="AH27" s="748"/>
      <c r="AI27" s="748"/>
      <c r="AJ27" s="748"/>
      <c r="AK27" s="748"/>
    </row>
    <row r="28" spans="1:37" s="215" customFormat="1" ht="18" customHeight="1" thickBot="1">
      <c r="A28" s="214"/>
      <c r="B28" s="214"/>
      <c r="C28" s="214"/>
      <c r="D28" s="214"/>
      <c r="E28" s="214"/>
      <c r="F28" s="214"/>
      <c r="G28" s="214"/>
      <c r="H28" s="214"/>
      <c r="I28" s="214"/>
      <c r="J28" s="214"/>
      <c r="K28" s="214"/>
      <c r="L28" s="214"/>
      <c r="M28" s="214"/>
      <c r="N28" s="222"/>
      <c r="O28" s="710">
        <f>SUM(O24+O25+O26+O27)</f>
        <v>0</v>
      </c>
      <c r="P28" s="710"/>
      <c r="Q28" s="710"/>
      <c r="R28" s="710"/>
      <c r="S28" s="710"/>
      <c r="T28" s="710"/>
      <c r="U28" s="214"/>
      <c r="V28" s="214"/>
      <c r="W28" s="214"/>
      <c r="X28" s="214"/>
      <c r="Y28" s="214"/>
      <c r="Z28" s="214"/>
      <c r="AA28" s="214"/>
      <c r="AB28" s="214"/>
      <c r="AC28" s="223"/>
      <c r="AE28" s="222"/>
      <c r="AF28" s="710">
        <f>AF24+AF27</f>
        <v>0</v>
      </c>
      <c r="AG28" s="710"/>
      <c r="AH28" s="710"/>
      <c r="AI28" s="710"/>
      <c r="AJ28" s="710"/>
      <c r="AK28" s="710"/>
    </row>
    <row r="29" spans="1:37" s="215" customFormat="1" ht="4.5" customHeight="1">
      <c r="A29" s="214"/>
      <c r="B29" s="214"/>
      <c r="C29" s="214"/>
      <c r="D29" s="214"/>
      <c r="E29" s="214"/>
      <c r="F29" s="214"/>
      <c r="G29" s="214"/>
      <c r="H29" s="214"/>
      <c r="I29" s="214"/>
      <c r="J29" s="214"/>
      <c r="K29" s="214"/>
      <c r="L29" s="214"/>
      <c r="M29" s="214"/>
      <c r="N29" s="222"/>
      <c r="O29" s="224"/>
      <c r="P29" s="224"/>
      <c r="Q29" s="224"/>
      <c r="R29" s="224"/>
      <c r="S29" s="224"/>
      <c r="T29" s="224"/>
      <c r="U29" s="214"/>
      <c r="V29" s="214"/>
      <c r="W29" s="214"/>
      <c r="X29" s="214"/>
      <c r="Y29" s="214"/>
      <c r="Z29" s="214"/>
      <c r="AA29" s="214"/>
      <c r="AB29" s="214"/>
      <c r="AC29" s="223"/>
      <c r="AE29" s="222"/>
      <c r="AF29" s="224"/>
      <c r="AG29" s="224"/>
      <c r="AH29" s="224"/>
      <c r="AI29" s="224"/>
      <c r="AJ29" s="224"/>
      <c r="AK29" s="224"/>
    </row>
    <row r="30" spans="1:37" s="215" customFormat="1" ht="15.75" customHeight="1">
      <c r="A30" s="225" t="s">
        <v>672</v>
      </c>
      <c r="B30" s="214"/>
      <c r="C30" s="214"/>
      <c r="D30" s="214"/>
      <c r="E30" s="214"/>
      <c r="F30" s="214"/>
      <c r="G30" s="214"/>
      <c r="H30" s="214"/>
      <c r="I30" s="214"/>
      <c r="J30" s="214"/>
      <c r="K30" s="214"/>
      <c r="L30" s="214"/>
      <c r="M30" s="214"/>
      <c r="N30" s="214"/>
      <c r="O30" s="749" t="s">
        <v>673</v>
      </c>
      <c r="P30" s="749"/>
      <c r="Q30" s="749"/>
      <c r="R30" s="749"/>
      <c r="S30" s="749"/>
      <c r="T30" s="749"/>
      <c r="U30" s="214"/>
      <c r="V30" s="214"/>
      <c r="W30" s="226" t="s">
        <v>671</v>
      </c>
      <c r="X30" s="214"/>
      <c r="Y30" s="223"/>
      <c r="Z30" s="214"/>
      <c r="AA30" s="214"/>
      <c r="AB30" s="214"/>
      <c r="AC30" s="214"/>
      <c r="AE30" s="227"/>
      <c r="AF30" s="745">
        <f>O27</f>
        <v>0</v>
      </c>
      <c r="AG30" s="745"/>
      <c r="AH30" s="745"/>
      <c r="AI30" s="745"/>
      <c r="AJ30" s="745"/>
      <c r="AK30" s="745"/>
    </row>
    <row r="31" spans="1:37" s="215" customFormat="1" ht="15.75" customHeight="1">
      <c r="A31" s="228" t="s">
        <v>674</v>
      </c>
      <c r="B31" s="214"/>
      <c r="D31" s="214"/>
      <c r="E31" s="214"/>
      <c r="F31" s="214"/>
      <c r="G31" s="214"/>
      <c r="H31" s="214"/>
      <c r="I31" s="214"/>
      <c r="J31" s="214"/>
      <c r="K31" s="214"/>
      <c r="L31" s="214"/>
      <c r="M31" s="214"/>
      <c r="N31" s="227"/>
      <c r="O31" s="750">
        <v>0</v>
      </c>
      <c r="P31" s="750"/>
      <c r="Q31" s="750"/>
      <c r="R31" s="750"/>
      <c r="S31" s="750"/>
      <c r="T31" s="750"/>
      <c r="U31" s="214"/>
      <c r="V31" s="214"/>
      <c r="W31" s="214"/>
      <c r="X31" s="214"/>
      <c r="Y31" s="214"/>
      <c r="Z31" s="214"/>
      <c r="AA31" s="214"/>
      <c r="AB31" s="214"/>
      <c r="AC31" s="214"/>
      <c r="AE31" s="214"/>
      <c r="AF31" s="214"/>
      <c r="AG31" s="214"/>
      <c r="AH31" s="214"/>
      <c r="AI31" s="214"/>
      <c r="AJ31" s="214"/>
      <c r="AK31" s="214"/>
    </row>
    <row r="32" spans="1:37" s="215" customFormat="1" ht="15.75" customHeight="1">
      <c r="A32" s="228" t="s">
        <v>675</v>
      </c>
      <c r="B32" s="214"/>
      <c r="D32" s="214"/>
      <c r="E32" s="214"/>
      <c r="F32" s="214"/>
      <c r="G32" s="214"/>
      <c r="H32" s="214"/>
      <c r="I32" s="214"/>
      <c r="J32" s="214"/>
      <c r="K32" s="214"/>
      <c r="L32" s="214"/>
      <c r="M32" s="214"/>
      <c r="N32" s="227"/>
      <c r="O32" s="677">
        <v>0</v>
      </c>
      <c r="P32" s="677"/>
      <c r="Q32" s="677"/>
      <c r="R32" s="677"/>
      <c r="S32" s="677"/>
      <c r="T32" s="677"/>
      <c r="U32" s="214"/>
      <c r="V32" s="214"/>
      <c r="W32" s="226" t="s">
        <v>652</v>
      </c>
      <c r="X32" s="214"/>
      <c r="Y32" s="214"/>
      <c r="Z32" s="214"/>
      <c r="AA32" s="214"/>
      <c r="AB32" s="214"/>
      <c r="AC32" s="214"/>
      <c r="AE32" s="214"/>
      <c r="AF32" s="744">
        <v>295000</v>
      </c>
      <c r="AG32" s="744"/>
      <c r="AH32" s="744"/>
      <c r="AI32" s="744"/>
      <c r="AJ32" s="744"/>
      <c r="AK32" s="744"/>
    </row>
    <row r="33" spans="1:37" s="215" customFormat="1" ht="15.75" customHeight="1">
      <c r="A33" s="228" t="s">
        <v>676</v>
      </c>
      <c r="B33" s="214"/>
      <c r="D33" s="214"/>
      <c r="E33" s="214"/>
      <c r="F33" s="214"/>
      <c r="G33" s="214"/>
      <c r="H33" s="214"/>
      <c r="I33" s="214"/>
      <c r="J33" s="214"/>
      <c r="K33" s="214"/>
      <c r="L33" s="214"/>
      <c r="M33" s="214"/>
      <c r="N33" s="227"/>
      <c r="O33" s="677">
        <v>0</v>
      </c>
      <c r="P33" s="677"/>
      <c r="Q33" s="677"/>
      <c r="R33" s="677"/>
      <c r="S33" s="677"/>
      <c r="T33" s="677"/>
      <c r="U33" s="214"/>
      <c r="V33" s="214"/>
      <c r="W33" s="214"/>
      <c r="X33" s="214"/>
      <c r="Y33" s="214"/>
      <c r="Z33" s="214"/>
      <c r="AA33" s="214"/>
      <c r="AB33" s="214"/>
      <c r="AC33" s="214"/>
      <c r="AE33" s="214"/>
      <c r="AF33" s="214"/>
      <c r="AG33" s="214"/>
      <c r="AH33" s="214"/>
      <c r="AI33" s="214"/>
      <c r="AJ33" s="214"/>
      <c r="AK33" s="214"/>
    </row>
    <row r="34" spans="1:37" s="215" customFormat="1" ht="15.75" customHeight="1">
      <c r="A34" s="228" t="s">
        <v>677</v>
      </c>
      <c r="B34" s="214"/>
      <c r="D34" s="214"/>
      <c r="E34" s="214"/>
      <c r="F34" s="214"/>
      <c r="G34" s="214"/>
      <c r="H34" s="214"/>
      <c r="I34" s="214"/>
      <c r="J34" s="214"/>
      <c r="K34" s="214"/>
      <c r="L34" s="214"/>
      <c r="M34" s="214"/>
      <c r="N34" s="227"/>
      <c r="O34" s="677">
        <v>0</v>
      </c>
      <c r="P34" s="677"/>
      <c r="Q34" s="677"/>
      <c r="R34" s="677"/>
      <c r="S34" s="677"/>
      <c r="T34" s="677"/>
      <c r="U34" s="214"/>
      <c r="V34" s="214"/>
      <c r="W34" s="214"/>
      <c r="X34" s="214"/>
      <c r="Y34" s="214"/>
      <c r="Z34" s="214"/>
      <c r="AA34" s="214"/>
      <c r="AB34" s="214"/>
      <c r="AC34" s="214"/>
      <c r="AE34" s="214"/>
      <c r="AF34" s="214"/>
      <c r="AG34" s="214"/>
      <c r="AH34" s="214"/>
      <c r="AI34" s="214"/>
      <c r="AJ34" s="214"/>
      <c r="AK34" s="214"/>
    </row>
    <row r="35" spans="1:72" s="215" customFormat="1" ht="15.75" customHeight="1">
      <c r="A35" s="228" t="s">
        <v>678</v>
      </c>
      <c r="B35" s="214"/>
      <c r="D35" s="214"/>
      <c r="E35" s="214"/>
      <c r="F35" s="214"/>
      <c r="G35" s="214"/>
      <c r="H35" s="214"/>
      <c r="I35" s="214"/>
      <c r="J35" s="214"/>
      <c r="K35" s="214"/>
      <c r="L35" s="214"/>
      <c r="M35" s="214"/>
      <c r="N35" s="227"/>
      <c r="O35" s="677">
        <v>0</v>
      </c>
      <c r="P35" s="677"/>
      <c r="Q35" s="677"/>
      <c r="R35" s="677"/>
      <c r="S35" s="677"/>
      <c r="T35" s="677"/>
      <c r="U35" s="214"/>
      <c r="V35" s="214"/>
      <c r="W35" s="214"/>
      <c r="X35" s="214"/>
      <c r="Y35" s="214"/>
      <c r="Z35" s="214"/>
      <c r="AA35" s="214"/>
      <c r="AB35" s="214"/>
      <c r="AC35" s="214"/>
      <c r="AE35" s="214"/>
      <c r="AF35" s="214"/>
      <c r="AG35" s="214"/>
      <c r="AH35" s="214"/>
      <c r="AI35" s="214"/>
      <c r="AJ35" s="214"/>
      <c r="AK35" s="214"/>
      <c r="AO35" s="600" t="s">
        <v>679</v>
      </c>
      <c r="AP35" s="600"/>
      <c r="AQ35" s="600"/>
      <c r="AR35" s="600"/>
      <c r="AS35" s="600"/>
      <c r="AT35" s="600"/>
      <c r="AU35" s="600"/>
      <c r="AV35" s="600"/>
      <c r="AW35" s="600"/>
      <c r="AX35" s="600"/>
      <c r="AY35" s="600"/>
      <c r="AZ35" s="600"/>
      <c r="BA35" s="600"/>
      <c r="BB35" s="600"/>
      <c r="BC35" s="600"/>
      <c r="BD35" s="600"/>
      <c r="BE35" s="600"/>
      <c r="BF35" s="600"/>
      <c r="BG35" s="600"/>
      <c r="BH35" s="600"/>
      <c r="BI35" s="600"/>
      <c r="BJ35" s="600"/>
      <c r="BK35" s="600"/>
      <c r="BL35" s="600"/>
      <c r="BM35" s="600"/>
      <c r="BN35" s="600"/>
      <c r="BO35" s="600"/>
      <c r="BP35" s="600"/>
      <c r="BQ35" s="600"/>
      <c r="BR35" s="600"/>
      <c r="BS35" s="600"/>
      <c r="BT35" s="600"/>
    </row>
    <row r="36" spans="1:37" s="215" customFormat="1" ht="15.75" customHeight="1">
      <c r="A36" s="228" t="s">
        <v>680</v>
      </c>
      <c r="B36" s="214"/>
      <c r="D36" s="214"/>
      <c r="E36" s="214"/>
      <c r="F36" s="214"/>
      <c r="G36" s="214"/>
      <c r="H36" s="214"/>
      <c r="I36" s="214"/>
      <c r="J36" s="214"/>
      <c r="K36" s="214"/>
      <c r="L36" s="214"/>
      <c r="M36" s="214"/>
      <c r="N36" s="227"/>
      <c r="O36" s="677">
        <v>0</v>
      </c>
      <c r="P36" s="677"/>
      <c r="Q36" s="677"/>
      <c r="R36" s="677"/>
      <c r="S36" s="677"/>
      <c r="T36" s="677"/>
      <c r="U36" s="214"/>
      <c r="V36" s="214"/>
      <c r="W36" s="214"/>
      <c r="X36" s="214"/>
      <c r="Y36" s="214"/>
      <c r="Z36" s="214"/>
      <c r="AA36" s="214"/>
      <c r="AB36" s="214"/>
      <c r="AC36" s="214"/>
      <c r="AE36" s="214"/>
      <c r="AF36" s="214"/>
      <c r="AG36" s="214"/>
      <c r="AH36" s="214"/>
      <c r="AI36" s="214"/>
      <c r="AJ36" s="214"/>
      <c r="AK36" s="214"/>
    </row>
    <row r="37" spans="1:37" s="215" customFormat="1" ht="15.75" customHeight="1">
      <c r="A37" s="228" t="s">
        <v>681</v>
      </c>
      <c r="B37" s="214"/>
      <c r="D37" s="214"/>
      <c r="E37" s="214"/>
      <c r="F37" s="214"/>
      <c r="G37" s="214"/>
      <c r="H37" s="214"/>
      <c r="I37" s="214"/>
      <c r="J37" s="214"/>
      <c r="K37" s="214"/>
      <c r="L37" s="214"/>
      <c r="M37" s="214"/>
      <c r="N37" s="227"/>
      <c r="O37" s="677">
        <v>0</v>
      </c>
      <c r="P37" s="677"/>
      <c r="Q37" s="677"/>
      <c r="R37" s="677"/>
      <c r="S37" s="677"/>
      <c r="T37" s="677"/>
      <c r="U37" s="214"/>
      <c r="V37" s="214"/>
      <c r="W37" s="226"/>
      <c r="X37" s="214"/>
      <c r="Y37" s="214"/>
      <c r="Z37" s="214"/>
      <c r="AA37" s="214"/>
      <c r="AB37" s="214"/>
      <c r="AC37" s="214"/>
      <c r="AE37" s="214"/>
      <c r="AF37" s="214"/>
      <c r="AG37" s="214"/>
      <c r="AH37" s="214"/>
      <c r="AI37" s="214"/>
      <c r="AJ37" s="214"/>
      <c r="AK37" s="214"/>
    </row>
    <row r="38" spans="1:37" s="215" customFormat="1" ht="15.75" customHeight="1">
      <c r="A38" s="228" t="s">
        <v>682</v>
      </c>
      <c r="B38" s="214"/>
      <c r="D38" s="214"/>
      <c r="E38" s="214"/>
      <c r="F38" s="214"/>
      <c r="G38" s="214"/>
      <c r="H38" s="214"/>
      <c r="I38" s="214"/>
      <c r="J38" s="214"/>
      <c r="K38" s="214"/>
      <c r="L38" s="214"/>
      <c r="M38" s="214"/>
      <c r="N38" s="227"/>
      <c r="O38" s="677">
        <v>0</v>
      </c>
      <c r="P38" s="677"/>
      <c r="Q38" s="677"/>
      <c r="R38" s="677"/>
      <c r="S38" s="677"/>
      <c r="T38" s="677"/>
      <c r="U38" s="214"/>
      <c r="V38" s="214"/>
      <c r="W38" s="214"/>
      <c r="X38" s="214"/>
      <c r="Y38" s="229"/>
      <c r="Z38" s="229"/>
      <c r="AA38" s="229"/>
      <c r="AB38" s="229"/>
      <c r="AC38" s="229"/>
      <c r="AD38" s="229"/>
      <c r="AE38" s="229"/>
      <c r="AF38" s="214"/>
      <c r="AG38" s="214"/>
      <c r="AH38" s="214"/>
      <c r="AI38" s="214"/>
      <c r="AJ38" s="214"/>
      <c r="AK38" s="214"/>
    </row>
    <row r="39" spans="1:37" s="215" customFormat="1" ht="15.75" customHeight="1">
      <c r="A39" s="228" t="s">
        <v>683</v>
      </c>
      <c r="B39" s="214"/>
      <c r="D39" s="214"/>
      <c r="E39" s="214"/>
      <c r="F39" s="214"/>
      <c r="G39" s="214"/>
      <c r="H39" s="214"/>
      <c r="I39" s="214"/>
      <c r="J39" s="214"/>
      <c r="K39" s="214"/>
      <c r="L39" s="214"/>
      <c r="M39" s="214"/>
      <c r="N39" s="227"/>
      <c r="O39" s="677"/>
      <c r="P39" s="677"/>
      <c r="Q39" s="677"/>
      <c r="R39" s="677"/>
      <c r="S39" s="677"/>
      <c r="T39" s="677"/>
      <c r="U39" s="214"/>
      <c r="V39" s="214"/>
      <c r="W39" s="214"/>
      <c r="X39" s="214"/>
      <c r="AF39" s="230"/>
      <c r="AG39" s="230"/>
      <c r="AH39" s="230"/>
      <c r="AI39" s="230"/>
      <c r="AJ39" s="230"/>
      <c r="AK39" s="230"/>
    </row>
    <row r="40" spans="1:22" s="215" customFormat="1" ht="15.75" customHeight="1">
      <c r="A40" s="228" t="s">
        <v>684</v>
      </c>
      <c r="B40" s="214"/>
      <c r="D40" s="214"/>
      <c r="E40" s="214"/>
      <c r="F40" s="214"/>
      <c r="G40" s="214"/>
      <c r="H40" s="214"/>
      <c r="I40" s="214"/>
      <c r="J40" s="214"/>
      <c r="K40" s="214"/>
      <c r="L40" s="214"/>
      <c r="M40" s="214"/>
      <c r="N40" s="227"/>
      <c r="O40" s="677">
        <v>0</v>
      </c>
      <c r="P40" s="677"/>
      <c r="Q40" s="677"/>
      <c r="R40" s="677"/>
      <c r="S40" s="677"/>
      <c r="T40" s="677"/>
      <c r="U40" s="214"/>
      <c r="V40" s="214"/>
    </row>
    <row r="41" spans="1:37" s="215" customFormat="1" ht="15.75" customHeight="1">
      <c r="A41" s="228" t="s">
        <v>685</v>
      </c>
      <c r="B41" s="214"/>
      <c r="D41" s="214"/>
      <c r="E41" s="214"/>
      <c r="F41" s="214"/>
      <c r="G41" s="214"/>
      <c r="H41" s="214"/>
      <c r="I41" s="214"/>
      <c r="J41" s="214"/>
      <c r="K41" s="214"/>
      <c r="L41" s="214"/>
      <c r="M41" s="214"/>
      <c r="N41" s="227"/>
      <c r="O41" s="679"/>
      <c r="P41" s="679"/>
      <c r="Q41" s="679"/>
      <c r="R41" s="679"/>
      <c r="S41" s="679"/>
      <c r="T41" s="679"/>
      <c r="U41" s="214"/>
      <c r="V41" s="214"/>
      <c r="W41" s="214"/>
      <c r="X41" s="214"/>
      <c r="Y41" s="214"/>
      <c r="Z41" s="214"/>
      <c r="AA41" s="214"/>
      <c r="AB41" s="214"/>
      <c r="AC41" s="214"/>
      <c r="AE41" s="214"/>
      <c r="AF41" s="231"/>
      <c r="AG41" s="231"/>
      <c r="AH41" s="231"/>
      <c r="AI41" s="231"/>
      <c r="AJ41" s="231"/>
      <c r="AK41" s="231"/>
    </row>
    <row r="42" spans="1:37" s="215" customFormat="1" ht="15.75" customHeight="1">
      <c r="A42" s="232" t="s">
        <v>686</v>
      </c>
      <c r="B42" s="214"/>
      <c r="C42" s="214"/>
      <c r="D42" s="214"/>
      <c r="E42" s="214"/>
      <c r="F42" s="214"/>
      <c r="G42" s="214"/>
      <c r="I42" s="214"/>
      <c r="J42" s="233"/>
      <c r="K42" s="233"/>
      <c r="L42" s="233"/>
      <c r="M42" s="233"/>
      <c r="N42" s="233"/>
      <c r="O42" s="686">
        <v>190000</v>
      </c>
      <c r="P42" s="686"/>
      <c r="Q42" s="686"/>
      <c r="R42" s="686"/>
      <c r="S42" s="686"/>
      <c r="T42" s="686"/>
      <c r="U42" s="214"/>
      <c r="V42" s="214"/>
      <c r="W42" s="234"/>
      <c r="X42" s="235"/>
      <c r="Y42" s="235"/>
      <c r="Z42" s="235"/>
      <c r="AA42" s="235"/>
      <c r="AB42" s="235"/>
      <c r="AC42" s="235"/>
      <c r="AD42" s="236"/>
      <c r="AE42" s="235"/>
      <c r="AF42" s="224"/>
      <c r="AG42" s="224"/>
      <c r="AH42" s="224"/>
      <c r="AI42" s="224"/>
      <c r="AJ42" s="224"/>
      <c r="AK42" s="224"/>
    </row>
    <row r="43" spans="1:37" s="215" customFormat="1" ht="15.75" customHeight="1">
      <c r="A43" s="232" t="s">
        <v>687</v>
      </c>
      <c r="B43" s="237"/>
      <c r="C43" s="237"/>
      <c r="D43" s="237"/>
      <c r="E43" s="237"/>
      <c r="F43" s="237"/>
      <c r="G43" s="237"/>
      <c r="H43" s="237"/>
      <c r="I43" s="237"/>
      <c r="J43" s="237"/>
      <c r="K43" s="237"/>
      <c r="L43" s="237"/>
      <c r="M43" s="237"/>
      <c r="N43" s="237"/>
      <c r="O43" s="682">
        <f>AF44-O42</f>
        <v>105000</v>
      </c>
      <c r="P43" s="683"/>
      <c r="Q43" s="683"/>
      <c r="R43" s="683"/>
      <c r="S43" s="683"/>
      <c r="T43" s="683"/>
      <c r="U43" s="237"/>
      <c r="V43" s="237"/>
      <c r="W43" s="234"/>
      <c r="X43" s="237"/>
      <c r="Y43" s="237"/>
      <c r="Z43" s="237"/>
      <c r="AA43" s="237"/>
      <c r="AB43" s="237"/>
      <c r="AC43" s="237"/>
      <c r="AE43" s="238"/>
      <c r="AF43" s="231"/>
      <c r="AG43" s="231"/>
      <c r="AH43" s="231"/>
      <c r="AI43" s="231"/>
      <c r="AJ43" s="231"/>
      <c r="AK43" s="231"/>
    </row>
    <row r="44" spans="1:37" s="215" customFormat="1" ht="15.75" customHeight="1" thickBot="1">
      <c r="A44" s="237"/>
      <c r="B44" s="237"/>
      <c r="C44" s="237"/>
      <c r="D44" s="237"/>
      <c r="E44" s="237"/>
      <c r="F44" s="237"/>
      <c r="G44" s="237"/>
      <c r="H44" s="237"/>
      <c r="I44" s="237"/>
      <c r="J44" s="237"/>
      <c r="K44" s="237"/>
      <c r="L44" s="237"/>
      <c r="M44" s="237"/>
      <c r="N44" s="237"/>
      <c r="O44" s="687">
        <f>SUM(O42:T43)</f>
        <v>295000</v>
      </c>
      <c r="P44" s="688"/>
      <c r="Q44" s="688"/>
      <c r="R44" s="688"/>
      <c r="S44" s="688"/>
      <c r="T44" s="688"/>
      <c r="U44" s="237"/>
      <c r="V44" s="237"/>
      <c r="W44" s="234"/>
      <c r="X44" s="237"/>
      <c r="Y44" s="237"/>
      <c r="Z44" s="237"/>
      <c r="AA44" s="237"/>
      <c r="AB44" s="237"/>
      <c r="AC44" s="237"/>
      <c r="AE44" s="238"/>
      <c r="AF44" s="687">
        <f>Receipts+AF30</f>
        <v>295000</v>
      </c>
      <c r="AG44" s="688"/>
      <c r="AH44" s="688"/>
      <c r="AI44" s="688"/>
      <c r="AJ44" s="688"/>
      <c r="AK44" s="688"/>
    </row>
    <row r="45" spans="1:37" s="215" customFormat="1" ht="9.75" customHeight="1" thickTop="1">
      <c r="A45" s="237"/>
      <c r="B45" s="237"/>
      <c r="C45" s="237"/>
      <c r="D45" s="237"/>
      <c r="E45" s="237"/>
      <c r="F45" s="237"/>
      <c r="G45" s="237"/>
      <c r="H45" s="237"/>
      <c r="I45" s="237"/>
      <c r="J45" s="237"/>
      <c r="K45" s="237"/>
      <c r="L45" s="237"/>
      <c r="M45" s="237"/>
      <c r="N45" s="237"/>
      <c r="O45" s="239"/>
      <c r="P45" s="218"/>
      <c r="Q45" s="218"/>
      <c r="R45" s="218"/>
      <c r="S45" s="218"/>
      <c r="T45" s="218"/>
      <c r="U45" s="237"/>
      <c r="V45" s="237"/>
      <c r="W45" s="234"/>
      <c r="X45" s="237"/>
      <c r="Y45" s="237"/>
      <c r="Z45" s="237"/>
      <c r="AA45" s="237"/>
      <c r="AB45" s="237"/>
      <c r="AC45" s="237"/>
      <c r="AE45" s="238"/>
      <c r="AF45" s="239"/>
      <c r="AG45" s="218"/>
      <c r="AH45" s="218"/>
      <c r="AI45" s="218"/>
      <c r="AJ45" s="218"/>
      <c r="AK45" s="218"/>
    </row>
    <row r="46" spans="1:37" s="215" customFormat="1" ht="15.75" customHeight="1">
      <c r="A46" s="222" t="s">
        <v>688</v>
      </c>
      <c r="B46" s="223"/>
      <c r="C46" s="223"/>
      <c r="D46" s="223"/>
      <c r="E46" s="223"/>
      <c r="F46" s="223"/>
      <c r="H46" s="223"/>
      <c r="I46" s="240"/>
      <c r="J46" s="240"/>
      <c r="K46" s="240"/>
      <c r="L46" s="240"/>
      <c r="M46" s="240"/>
      <c r="O46" s="678">
        <f>O43</f>
        <v>105000</v>
      </c>
      <c r="P46" s="678"/>
      <c r="Q46" s="678"/>
      <c r="R46" s="678"/>
      <c r="S46" s="678"/>
      <c r="T46" s="678"/>
      <c r="U46" s="237"/>
      <c r="V46" s="241" t="s">
        <v>689</v>
      </c>
      <c r="Y46" s="242"/>
      <c r="Z46" s="214"/>
      <c r="AA46" s="214"/>
      <c r="AB46" s="214"/>
      <c r="AC46" s="214"/>
      <c r="AD46" s="214"/>
      <c r="AE46" s="243" t="s">
        <v>920</v>
      </c>
      <c r="AF46" s="231"/>
      <c r="AG46" s="231"/>
      <c r="AH46" s="231"/>
      <c r="AI46" s="231"/>
      <c r="AJ46" s="231"/>
      <c r="AK46" s="231"/>
    </row>
    <row r="47" spans="1:37" s="215" customFormat="1" ht="3.75" customHeight="1">
      <c r="A47" s="237"/>
      <c r="B47" s="237"/>
      <c r="C47" s="237"/>
      <c r="D47" s="237"/>
      <c r="E47" s="237"/>
      <c r="F47" s="237"/>
      <c r="G47" s="237"/>
      <c r="H47" s="237"/>
      <c r="I47" s="237"/>
      <c r="J47" s="237"/>
      <c r="K47" s="237"/>
      <c r="L47" s="237"/>
      <c r="M47" s="237"/>
      <c r="N47" s="237"/>
      <c r="O47" s="672"/>
      <c r="P47" s="672"/>
      <c r="Q47" s="672"/>
      <c r="R47" s="672"/>
      <c r="S47" s="672"/>
      <c r="T47" s="672"/>
      <c r="U47" s="237"/>
      <c r="V47" s="241"/>
      <c r="Y47" s="242"/>
      <c r="Z47" s="214"/>
      <c r="AA47" s="214"/>
      <c r="AB47" s="214"/>
      <c r="AC47" s="214"/>
      <c r="AD47" s="214"/>
      <c r="AE47" s="243"/>
      <c r="AF47" s="231"/>
      <c r="AG47" s="231"/>
      <c r="AH47" s="231"/>
      <c r="AI47" s="231"/>
      <c r="AJ47" s="231"/>
      <c r="AK47" s="231"/>
    </row>
    <row r="48" spans="1:38" s="215" customFormat="1" ht="15.75" customHeight="1">
      <c r="A48" s="222" t="s">
        <v>542</v>
      </c>
      <c r="B48" s="223"/>
      <c r="C48" s="223"/>
      <c r="D48" s="223"/>
      <c r="E48" s="223"/>
      <c r="F48" s="223"/>
      <c r="H48" s="223"/>
      <c r="I48" s="240"/>
      <c r="J48" s="240"/>
      <c r="K48" s="240"/>
      <c r="L48" s="240"/>
      <c r="M48" s="240"/>
      <c r="O48" s="671">
        <v>0</v>
      </c>
      <c r="P48" s="671"/>
      <c r="Q48" s="671"/>
      <c r="R48" s="671"/>
      <c r="S48" s="671"/>
      <c r="T48" s="671"/>
      <c r="W48" s="222" t="s">
        <v>919</v>
      </c>
      <c r="AC48" s="240"/>
      <c r="AD48" s="240"/>
      <c r="AF48" s="716">
        <f>'Annex-B'!AP63</f>
        <v>759</v>
      </c>
      <c r="AG48" s="716"/>
      <c r="AH48" s="716"/>
      <c r="AI48" s="716"/>
      <c r="AJ48" s="716"/>
      <c r="AK48" s="724" t="s">
        <v>592</v>
      </c>
      <c r="AL48" s="725"/>
    </row>
    <row r="49" spans="1:38" s="215" customFormat="1" ht="15.75" customHeight="1">
      <c r="A49" s="222" t="s">
        <v>690</v>
      </c>
      <c r="B49" s="223"/>
      <c r="C49" s="223"/>
      <c r="D49" s="223"/>
      <c r="E49" s="223"/>
      <c r="F49" s="223"/>
      <c r="H49" s="223"/>
      <c r="I49" s="240"/>
      <c r="J49" s="240"/>
      <c r="K49" s="240"/>
      <c r="L49" s="240"/>
      <c r="M49" s="240"/>
      <c r="O49" s="670">
        <v>0</v>
      </c>
      <c r="P49" s="670"/>
      <c r="Q49" s="670"/>
      <c r="R49" s="670"/>
      <c r="S49" s="670"/>
      <c r="T49" s="670"/>
      <c r="V49" s="214"/>
      <c r="W49" s="222" t="s">
        <v>691</v>
      </c>
      <c r="X49" s="226"/>
      <c r="Z49" s="214"/>
      <c r="AA49" s="244"/>
      <c r="AB49" s="244"/>
      <c r="AC49" s="240"/>
      <c r="AD49" s="240"/>
      <c r="AE49" s="235"/>
      <c r="AF49" s="716">
        <f>'P 2'!L44</f>
        <v>0</v>
      </c>
      <c r="AG49" s="716"/>
      <c r="AH49" s="716"/>
      <c r="AI49" s="716"/>
      <c r="AJ49" s="716"/>
      <c r="AK49" s="724" t="s">
        <v>692</v>
      </c>
      <c r="AL49" s="725"/>
    </row>
    <row r="50" spans="1:65" s="215" customFormat="1" ht="15.75" customHeight="1">
      <c r="A50" s="222" t="s">
        <v>543</v>
      </c>
      <c r="B50" s="223"/>
      <c r="C50" s="223"/>
      <c r="D50" s="223"/>
      <c r="E50" s="223"/>
      <c r="F50" s="223"/>
      <c r="H50" s="223"/>
      <c r="I50" s="240"/>
      <c r="J50" s="240"/>
      <c r="K50" s="240"/>
      <c r="L50" s="240"/>
      <c r="M50" s="240"/>
      <c r="O50" s="670">
        <v>0</v>
      </c>
      <c r="P50" s="670"/>
      <c r="Q50" s="670"/>
      <c r="R50" s="670"/>
      <c r="S50" s="670"/>
      <c r="T50" s="670"/>
      <c r="AC50" s="223"/>
      <c r="AE50" s="227" t="s">
        <v>693</v>
      </c>
      <c r="AF50" s="233"/>
      <c r="AG50" s="233"/>
      <c r="AH50" s="233"/>
      <c r="AI50" s="233"/>
      <c r="AJ50" s="233"/>
      <c r="AK50" s="233"/>
      <c r="BF50" s="590"/>
      <c r="BG50" s="590"/>
      <c r="BH50" s="590"/>
      <c r="BI50" s="590"/>
      <c r="BJ50" s="590"/>
      <c r="BK50" s="590"/>
      <c r="BL50" s="590"/>
      <c r="BM50" s="590"/>
    </row>
    <row r="51" spans="1:37" s="215" customFormat="1" ht="15.75" customHeight="1">
      <c r="A51" s="222" t="s">
        <v>694</v>
      </c>
      <c r="B51" s="223"/>
      <c r="C51" s="223"/>
      <c r="D51" s="223"/>
      <c r="E51" s="223"/>
      <c r="F51" s="223"/>
      <c r="H51" s="223"/>
      <c r="I51" s="240"/>
      <c r="J51" s="245"/>
      <c r="K51" s="245"/>
      <c r="L51" s="245"/>
      <c r="M51" s="240"/>
      <c r="O51" s="670">
        <v>0</v>
      </c>
      <c r="P51" s="670"/>
      <c r="Q51" s="670"/>
      <c r="R51" s="670"/>
      <c r="S51" s="670"/>
      <c r="T51" s="670"/>
      <c r="W51" s="729" t="s">
        <v>695</v>
      </c>
      <c r="X51" s="729"/>
      <c r="Y51" s="729"/>
      <c r="Z51" s="729"/>
      <c r="AA51" s="729"/>
      <c r="AB51" s="729"/>
      <c r="AC51" s="729"/>
      <c r="AD51" s="729"/>
      <c r="AE51" s="729"/>
      <c r="AF51" s="684">
        <f>'P 1'!L48</f>
        <v>0</v>
      </c>
      <c r="AG51" s="685"/>
      <c r="AH51" s="685"/>
      <c r="AI51" s="685"/>
      <c r="AJ51" s="685"/>
      <c r="AK51" s="685"/>
    </row>
    <row r="52" spans="1:37" s="215" customFormat="1" ht="15.75" customHeight="1">
      <c r="A52" s="222" t="s">
        <v>696</v>
      </c>
      <c r="B52" s="223"/>
      <c r="C52" s="223"/>
      <c r="D52" s="223"/>
      <c r="E52" s="223"/>
      <c r="F52" s="223"/>
      <c r="G52" s="223"/>
      <c r="H52" s="223"/>
      <c r="I52" s="223"/>
      <c r="J52" s="246"/>
      <c r="K52" s="246"/>
      <c r="L52" s="246"/>
      <c r="M52" s="214"/>
      <c r="N52" s="247"/>
      <c r="O52" s="674">
        <f>IncomefromSalary</f>
        <v>0</v>
      </c>
      <c r="P52" s="674"/>
      <c r="Q52" s="674"/>
      <c r="R52" s="674"/>
      <c r="S52" s="674"/>
      <c r="T52" s="674"/>
      <c r="U52" s="223"/>
      <c r="V52" s="223"/>
      <c r="W52" s="729" t="s">
        <v>697</v>
      </c>
      <c r="X52" s="729"/>
      <c r="Y52" s="729"/>
      <c r="Z52" s="729"/>
      <c r="AA52" s="729"/>
      <c r="AB52" s="729"/>
      <c r="AC52" s="729"/>
      <c r="AD52" s="729"/>
      <c r="AE52" s="729"/>
      <c r="AF52" s="680">
        <f>IF(DOB="",0,IF(AND(AGE&gt;=60,'P 1'!L52&lt;=500000),('P 1'!L53/2),0))</f>
        <v>0</v>
      </c>
      <c r="AG52" s="681"/>
      <c r="AH52" s="681"/>
      <c r="AI52" s="681"/>
      <c r="AJ52" s="681"/>
      <c r="AK52" s="681"/>
    </row>
    <row r="53" spans="1:67" s="215" customFormat="1" ht="15.75" customHeight="1">
      <c r="A53" s="222" t="s">
        <v>698</v>
      </c>
      <c r="B53" s="223"/>
      <c r="C53" s="223"/>
      <c r="D53" s="223"/>
      <c r="E53" s="223"/>
      <c r="F53" s="223"/>
      <c r="G53" s="223"/>
      <c r="H53" s="223"/>
      <c r="I53" s="223"/>
      <c r="J53" s="246"/>
      <c r="K53" s="246"/>
      <c r="L53" s="246"/>
      <c r="M53" s="214"/>
      <c r="N53" s="247"/>
      <c r="O53" s="674">
        <f>ExemptSalary</f>
        <v>0</v>
      </c>
      <c r="P53" s="674"/>
      <c r="Q53" s="674"/>
      <c r="R53" s="674"/>
      <c r="S53" s="674"/>
      <c r="T53" s="674"/>
      <c r="U53" s="223"/>
      <c r="V53" s="223"/>
      <c r="W53" s="729" t="s">
        <v>699</v>
      </c>
      <c r="X53" s="729"/>
      <c r="Y53" s="729"/>
      <c r="Z53" s="729"/>
      <c r="AA53" s="729"/>
      <c r="AB53" s="729"/>
      <c r="AC53" s="729"/>
      <c r="AD53" s="729"/>
      <c r="AE53" s="729"/>
      <c r="AF53" s="732"/>
      <c r="AG53" s="733"/>
      <c r="AH53" s="733"/>
      <c r="AI53" s="733"/>
      <c r="AJ53" s="733"/>
      <c r="AK53" s="733"/>
      <c r="AT53" s="752" t="s">
        <v>700</v>
      </c>
      <c r="AU53" s="752"/>
      <c r="AV53" s="752"/>
      <c r="AW53" s="752"/>
      <c r="AX53" s="752"/>
      <c r="AY53" s="752"/>
      <c r="AZ53" s="752"/>
      <c r="BA53" s="752"/>
      <c r="BB53" s="752"/>
      <c r="BC53" s="593">
        <f>SharefromAOP/TotalTaxableIncome*100</f>
        <v>0</v>
      </c>
      <c r="BD53" s="594"/>
      <c r="BE53" s="594"/>
      <c r="BF53" s="594"/>
      <c r="BG53" s="594"/>
      <c r="BH53" s="594"/>
      <c r="BJ53" s="591">
        <v>39994</v>
      </c>
      <c r="BK53" s="592"/>
      <c r="BL53" s="592"/>
      <c r="BM53" s="592"/>
      <c r="BN53" s="592"/>
      <c r="BO53" s="592"/>
    </row>
    <row r="54" spans="1:67" s="215" customFormat="1" ht="15.75" customHeight="1">
      <c r="A54" s="222" t="s">
        <v>921</v>
      </c>
      <c r="B54" s="223"/>
      <c r="C54" s="223"/>
      <c r="D54" s="223"/>
      <c r="E54" s="223"/>
      <c r="F54" s="223"/>
      <c r="G54" s="223"/>
      <c r="H54" s="223"/>
      <c r="I54" s="223"/>
      <c r="J54" s="246"/>
      <c r="K54" s="246"/>
      <c r="L54" s="246"/>
      <c r="M54" s="214"/>
      <c r="N54" s="247"/>
      <c r="O54" s="674"/>
      <c r="P54" s="674"/>
      <c r="Q54" s="674"/>
      <c r="R54" s="674"/>
      <c r="S54" s="674"/>
      <c r="T54" s="674"/>
      <c r="U54" s="223"/>
      <c r="V54" s="223"/>
      <c r="W54" s="515"/>
      <c r="X54" s="515"/>
      <c r="Y54" s="515"/>
      <c r="Z54" s="515"/>
      <c r="AA54" s="515"/>
      <c r="AB54" s="515"/>
      <c r="AC54" s="515"/>
      <c r="AD54" s="515"/>
      <c r="AE54" s="515"/>
      <c r="AF54" s="516"/>
      <c r="AG54" s="517"/>
      <c r="AH54" s="517"/>
      <c r="AI54" s="517"/>
      <c r="AJ54" s="517"/>
      <c r="AK54" s="517"/>
      <c r="AT54" s="514"/>
      <c r="AU54" s="514"/>
      <c r="AV54" s="514"/>
      <c r="AW54" s="514"/>
      <c r="AX54" s="514"/>
      <c r="AY54" s="514"/>
      <c r="AZ54" s="514"/>
      <c r="BA54" s="514"/>
      <c r="BB54" s="514"/>
      <c r="BC54" s="518"/>
      <c r="BD54" s="519"/>
      <c r="BE54" s="519"/>
      <c r="BF54" s="519"/>
      <c r="BG54" s="519"/>
      <c r="BH54" s="519"/>
      <c r="BJ54" s="591">
        <f>DOB</f>
        <v>26638</v>
      </c>
      <c r="BK54" s="591"/>
      <c r="BL54" s="591"/>
      <c r="BM54" s="591"/>
      <c r="BN54" s="591"/>
      <c r="BO54" s="591"/>
    </row>
    <row r="55" spans="1:60" s="215" customFormat="1" ht="15.75" customHeight="1">
      <c r="A55" s="222" t="s">
        <v>922</v>
      </c>
      <c r="B55" s="223"/>
      <c r="C55" s="223"/>
      <c r="D55" s="223"/>
      <c r="E55" s="223"/>
      <c r="F55" s="223"/>
      <c r="G55" s="223"/>
      <c r="H55" s="223"/>
      <c r="I55" s="223"/>
      <c r="J55" s="246"/>
      <c r="K55" s="246"/>
      <c r="L55" s="246"/>
      <c r="M55" s="214"/>
      <c r="N55" s="247"/>
      <c r="O55" s="674">
        <v>0</v>
      </c>
      <c r="P55" s="674"/>
      <c r="Q55" s="674"/>
      <c r="R55" s="674"/>
      <c r="S55" s="674"/>
      <c r="T55" s="674"/>
      <c r="U55" s="223"/>
      <c r="V55" s="223"/>
      <c r="W55" s="515"/>
      <c r="X55" s="515"/>
      <c r="Y55" s="515"/>
      <c r="Z55" s="515"/>
      <c r="AA55" s="515"/>
      <c r="AB55" s="515"/>
      <c r="AC55" s="515"/>
      <c r="AD55" s="515"/>
      <c r="AE55" s="515"/>
      <c r="AF55" s="516"/>
      <c r="AG55" s="517"/>
      <c r="AH55" s="517"/>
      <c r="AI55" s="517"/>
      <c r="AJ55" s="517"/>
      <c r="AK55" s="517"/>
      <c r="AT55" s="514"/>
      <c r="AU55" s="514"/>
      <c r="AV55" s="514"/>
      <c r="AW55" s="514"/>
      <c r="AX55" s="514"/>
      <c r="AY55" s="514"/>
      <c r="AZ55" s="514"/>
      <c r="BA55" s="514"/>
      <c r="BB55" s="514"/>
      <c r="BC55" s="518"/>
      <c r="BD55" s="519"/>
      <c r="BE55" s="519"/>
      <c r="BF55" s="519"/>
      <c r="BG55" s="519"/>
      <c r="BH55" s="519"/>
    </row>
    <row r="56" spans="1:60" s="215" customFormat="1" ht="15.75" customHeight="1">
      <c r="A56" s="226" t="s">
        <v>701</v>
      </c>
      <c r="B56" s="223"/>
      <c r="C56" s="223"/>
      <c r="D56" s="223"/>
      <c r="E56" s="223"/>
      <c r="F56" s="223"/>
      <c r="G56" s="223"/>
      <c r="H56" s="223"/>
      <c r="I56" s="223"/>
      <c r="J56" s="223"/>
      <c r="K56" s="214"/>
      <c r="L56" s="214"/>
      <c r="M56" s="214"/>
      <c r="N56" s="247"/>
      <c r="O56" s="674">
        <f>SUM(IncomefromBusiness,SharefromAOP,CapitalGains,IncomefromOtherSources,IncomefromSalary)-DeductibleAllowances</f>
        <v>105000</v>
      </c>
      <c r="P56" s="674"/>
      <c r="Q56" s="674"/>
      <c r="R56" s="674"/>
      <c r="S56" s="674"/>
      <c r="T56" s="674"/>
      <c r="U56" s="223"/>
      <c r="V56" s="223"/>
      <c r="W56" s="752" t="s">
        <v>702</v>
      </c>
      <c r="X56" s="752"/>
      <c r="Y56" s="752"/>
      <c r="Z56" s="752"/>
      <c r="AA56" s="752"/>
      <c r="AB56" s="752"/>
      <c r="AC56" s="752"/>
      <c r="AD56" s="752"/>
      <c r="AE56" s="752"/>
      <c r="AF56" s="684">
        <f>IF(ISERROR(Taxpayableforagerebate*BC53/100),"",SUM(Taxpayableforagerebate*BC53/100))</f>
        <v>0</v>
      </c>
      <c r="AG56" s="731"/>
      <c r="AH56" s="731"/>
      <c r="AI56" s="731"/>
      <c r="AJ56" s="731"/>
      <c r="AK56" s="731"/>
      <c r="AL56" s="74"/>
      <c r="AT56" s="752" t="s">
        <v>702</v>
      </c>
      <c r="AU56" s="752"/>
      <c r="AV56" s="752"/>
      <c r="AW56" s="752"/>
      <c r="AX56" s="752"/>
      <c r="AY56" s="752"/>
      <c r="AZ56" s="752"/>
      <c r="BA56" s="752"/>
      <c r="BB56" s="752"/>
      <c r="BC56" s="584">
        <f>TaxpayableBusiness*BC53/100</f>
        <v>0</v>
      </c>
      <c r="BD56" s="585"/>
      <c r="BE56" s="585"/>
      <c r="BF56" s="585"/>
      <c r="BG56" s="585"/>
      <c r="BH56" s="585"/>
    </row>
    <row r="57" spans="1:67" s="215" customFormat="1" ht="15.75" customHeight="1">
      <c r="A57" s="248"/>
      <c r="B57" s="249"/>
      <c r="C57" s="249"/>
      <c r="D57" s="249"/>
      <c r="E57" s="249"/>
      <c r="F57" s="249"/>
      <c r="G57" s="249"/>
      <c r="H57" s="249"/>
      <c r="I57" s="249"/>
      <c r="J57" s="249"/>
      <c r="K57" s="230"/>
      <c r="L57" s="230"/>
      <c r="M57" s="230"/>
      <c r="N57" s="250"/>
      <c r="O57" s="239"/>
      <c r="P57" s="239"/>
      <c r="Q57" s="239"/>
      <c r="R57" s="239"/>
      <c r="S57" s="239"/>
      <c r="T57" s="239"/>
      <c r="U57" s="223"/>
      <c r="V57" s="223"/>
      <c r="AL57" s="74"/>
      <c r="AO57" s="74"/>
      <c r="AP57" s="74"/>
      <c r="AQ57" s="74"/>
      <c r="AT57" s="251" t="s">
        <v>703</v>
      </c>
      <c r="BC57" s="599">
        <f>(BJ53-BJ54)/365.25</f>
        <v>36.56673511293634</v>
      </c>
      <c r="BD57" s="599"/>
      <c r="BE57" s="599"/>
      <c r="BF57" s="599"/>
      <c r="BG57" s="599"/>
      <c r="BH57" s="599"/>
      <c r="BJ57" s="596"/>
      <c r="BK57" s="596"/>
      <c r="BL57" s="596"/>
      <c r="BM57" s="596"/>
      <c r="BN57" s="596"/>
      <c r="BO57" s="596"/>
    </row>
    <row r="58" spans="1:72" s="219" customFormat="1" ht="16.5" customHeight="1">
      <c r="A58" s="726" t="s">
        <v>704</v>
      </c>
      <c r="B58" s="726"/>
      <c r="C58" s="726"/>
      <c r="D58" s="726"/>
      <c r="E58" s="726"/>
      <c r="F58" s="726"/>
      <c r="G58" s="726"/>
      <c r="H58" s="726"/>
      <c r="I58" s="726"/>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6"/>
      <c r="AG58" s="726"/>
      <c r="AH58" s="726"/>
      <c r="AI58" s="726"/>
      <c r="AJ58" s="726"/>
      <c r="AK58" s="726"/>
      <c r="AL58" s="597"/>
      <c r="AM58" s="597"/>
      <c r="AN58" s="597"/>
      <c r="AO58" s="600" t="s">
        <v>679</v>
      </c>
      <c r="AP58" s="600"/>
      <c r="AQ58" s="600"/>
      <c r="AR58" s="600"/>
      <c r="AS58" s="600"/>
      <c r="AT58" s="600"/>
      <c r="AU58" s="600"/>
      <c r="AV58" s="600"/>
      <c r="AW58" s="600"/>
      <c r="AX58" s="600"/>
      <c r="AY58" s="600"/>
      <c r="AZ58" s="600"/>
      <c r="BA58" s="600"/>
      <c r="BB58" s="600"/>
      <c r="BC58" s="600"/>
      <c r="BD58" s="600"/>
      <c r="BE58" s="600"/>
      <c r="BF58" s="600"/>
      <c r="BG58" s="600"/>
      <c r="BH58" s="600"/>
      <c r="BI58" s="600"/>
      <c r="BJ58" s="600"/>
      <c r="BK58" s="600"/>
      <c r="BL58" s="600"/>
      <c r="BM58" s="600"/>
      <c r="BN58" s="600"/>
      <c r="BO58" s="600"/>
      <c r="BP58" s="600"/>
      <c r="BQ58" s="600"/>
      <c r="BR58" s="600"/>
      <c r="BS58" s="600"/>
      <c r="BT58" s="600"/>
    </row>
    <row r="59" spans="1:60" s="219" customFormat="1" ht="12" customHeight="1">
      <c r="A59" s="751" t="s">
        <v>925</v>
      </c>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51"/>
      <c r="AT59" s="215" t="s">
        <v>705</v>
      </c>
      <c r="BC59" s="598">
        <f>TaxPayableRefundableSalary+TaxPayableRefundableU_s137</f>
        <v>-234</v>
      </c>
      <c r="BD59" s="598"/>
      <c r="BE59" s="598"/>
      <c r="BF59" s="598"/>
      <c r="BG59" s="598"/>
      <c r="BH59" s="598"/>
    </row>
    <row r="60" spans="1:37" s="219" customFormat="1" ht="9.75" customHeight="1">
      <c r="A60" s="252"/>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14"/>
      <c r="AH60" s="214"/>
      <c r="AI60" s="214"/>
      <c r="AJ60" s="214"/>
      <c r="AK60" s="214"/>
    </row>
    <row r="61" spans="1:60" s="219" customFormat="1" ht="16.5" customHeight="1">
      <c r="A61" s="252"/>
      <c r="B61" s="230"/>
      <c r="C61" s="230"/>
      <c r="D61" s="230"/>
      <c r="E61" s="230"/>
      <c r="F61" s="230"/>
      <c r="G61" s="230"/>
      <c r="H61" s="230"/>
      <c r="I61" s="230"/>
      <c r="J61" s="230"/>
      <c r="K61" s="230"/>
      <c r="L61" s="230"/>
      <c r="M61" s="230"/>
      <c r="N61" s="230"/>
      <c r="O61" s="675" t="s">
        <v>706</v>
      </c>
      <c r="P61" s="675"/>
      <c r="Q61" s="675"/>
      <c r="R61" s="675"/>
      <c r="S61" s="675"/>
      <c r="T61" s="675"/>
      <c r="U61" s="230"/>
      <c r="V61" s="230"/>
      <c r="W61" s="675" t="s">
        <v>707</v>
      </c>
      <c r="X61" s="675"/>
      <c r="Y61" s="675"/>
      <c r="Z61" s="675"/>
      <c r="AA61" s="675"/>
      <c r="AB61" s="675"/>
      <c r="AC61" s="230"/>
      <c r="AD61" s="230"/>
      <c r="AE61" s="675" t="s">
        <v>708</v>
      </c>
      <c r="AF61" s="675"/>
      <c r="AG61" s="675"/>
      <c r="AH61" s="675"/>
      <c r="AI61" s="675"/>
      <c r="AJ61" s="675"/>
      <c r="AK61" s="214"/>
      <c r="AT61" s="253" t="s">
        <v>709</v>
      </c>
      <c r="BC61" s="598">
        <f>SUM(AgeRebate,SalaryTaxRebate,Rebate_AverageAmount)</f>
        <v>0</v>
      </c>
      <c r="BD61" s="598"/>
      <c r="BE61" s="598"/>
      <c r="BF61" s="598"/>
      <c r="BG61" s="598"/>
      <c r="BH61" s="598"/>
    </row>
    <row r="62" spans="1:37" s="219" customFormat="1" ht="16.5" customHeight="1">
      <c r="A62" s="214" t="s">
        <v>710</v>
      </c>
      <c r="B62" s="214"/>
      <c r="C62" s="214"/>
      <c r="D62" s="214"/>
      <c r="E62" s="214"/>
      <c r="F62" s="214"/>
      <c r="G62" s="214"/>
      <c r="H62" s="214"/>
      <c r="I62" s="214"/>
      <c r="J62" s="214"/>
      <c r="K62" s="214"/>
      <c r="L62" s="214"/>
      <c r="M62" s="214"/>
      <c r="N62" s="227"/>
      <c r="O62" s="713">
        <v>0</v>
      </c>
      <c r="P62" s="713"/>
      <c r="Q62" s="713"/>
      <c r="R62" s="713"/>
      <c r="S62" s="713"/>
      <c r="T62" s="713"/>
      <c r="U62" s="214"/>
      <c r="V62" s="214"/>
      <c r="W62" s="713">
        <v>0</v>
      </c>
      <c r="X62" s="713"/>
      <c r="Y62" s="713"/>
      <c r="Z62" s="713"/>
      <c r="AA62" s="713"/>
      <c r="AB62" s="713"/>
      <c r="AC62" s="214"/>
      <c r="AD62" s="215"/>
      <c r="AE62" s="730">
        <f>O62-W62</f>
        <v>0</v>
      </c>
      <c r="AF62" s="730"/>
      <c r="AG62" s="730"/>
      <c r="AH62" s="730"/>
      <c r="AI62" s="730"/>
      <c r="AJ62" s="730"/>
      <c r="AK62" s="254"/>
    </row>
    <row r="63" spans="1:37" s="219" customFormat="1" ht="16.5" customHeight="1">
      <c r="A63" s="214" t="s">
        <v>711</v>
      </c>
      <c r="B63" s="214"/>
      <c r="C63" s="214"/>
      <c r="D63" s="214"/>
      <c r="E63" s="214"/>
      <c r="F63" s="214"/>
      <c r="G63" s="214"/>
      <c r="H63" s="214"/>
      <c r="I63" s="214"/>
      <c r="J63" s="214"/>
      <c r="K63" s="214"/>
      <c r="L63" s="214"/>
      <c r="M63" s="214"/>
      <c r="N63" s="227"/>
      <c r="O63" s="676">
        <v>0</v>
      </c>
      <c r="P63" s="676"/>
      <c r="Q63" s="676"/>
      <c r="R63" s="676"/>
      <c r="S63" s="676"/>
      <c r="T63" s="676"/>
      <c r="U63" s="214"/>
      <c r="V63" s="214"/>
      <c r="W63" s="673">
        <v>0</v>
      </c>
      <c r="X63" s="673"/>
      <c r="Y63" s="673"/>
      <c r="Z63" s="673"/>
      <c r="AA63" s="673"/>
      <c r="AB63" s="673"/>
      <c r="AC63" s="214"/>
      <c r="AD63" s="215"/>
      <c r="AE63" s="730">
        <f>O63-W63</f>
        <v>0</v>
      </c>
      <c r="AF63" s="730"/>
      <c r="AG63" s="730"/>
      <c r="AH63" s="730"/>
      <c r="AI63" s="730"/>
      <c r="AJ63" s="730"/>
      <c r="AK63" s="214"/>
    </row>
    <row r="64" spans="1:37" s="255" customFormat="1" ht="16.5" customHeight="1">
      <c r="A64" s="214" t="s">
        <v>522</v>
      </c>
      <c r="B64" s="214"/>
      <c r="C64" s="214"/>
      <c r="D64" s="214"/>
      <c r="E64" s="214"/>
      <c r="F64" s="214"/>
      <c r="G64" s="214"/>
      <c r="H64" s="214"/>
      <c r="I64" s="214"/>
      <c r="J64" s="214"/>
      <c r="K64" s="214"/>
      <c r="L64" s="214"/>
      <c r="M64" s="214"/>
      <c r="N64" s="227"/>
      <c r="O64" s="712">
        <v>0</v>
      </c>
      <c r="P64" s="712"/>
      <c r="Q64" s="712"/>
      <c r="R64" s="712"/>
      <c r="S64" s="712"/>
      <c r="T64" s="712"/>
      <c r="U64" s="214"/>
      <c r="V64" s="214"/>
      <c r="W64" s="712">
        <v>0</v>
      </c>
      <c r="X64" s="712"/>
      <c r="Y64" s="712"/>
      <c r="Z64" s="712"/>
      <c r="AA64" s="712"/>
      <c r="AB64" s="712"/>
      <c r="AC64" s="214"/>
      <c r="AD64" s="215"/>
      <c r="AE64" s="730">
        <f>O64-W64</f>
        <v>0</v>
      </c>
      <c r="AF64" s="730"/>
      <c r="AG64" s="730"/>
      <c r="AH64" s="730"/>
      <c r="AI64" s="730"/>
      <c r="AJ64" s="730"/>
      <c r="AK64" s="214"/>
    </row>
    <row r="65" spans="1:60" s="255" customFormat="1" ht="16.5" customHeight="1" thickBot="1">
      <c r="A65" s="226" t="s">
        <v>712</v>
      </c>
      <c r="B65" s="214"/>
      <c r="C65" s="214"/>
      <c r="D65" s="214"/>
      <c r="E65" s="214"/>
      <c r="F65" s="214"/>
      <c r="G65" s="214"/>
      <c r="H65" s="214"/>
      <c r="I65" s="214"/>
      <c r="J65" s="214"/>
      <c r="K65" s="214"/>
      <c r="L65" s="214"/>
      <c r="M65" s="214"/>
      <c r="N65" s="222"/>
      <c r="O65" s="711">
        <f>SUM(O62:T64)</f>
        <v>0</v>
      </c>
      <c r="P65" s="711"/>
      <c r="Q65" s="711"/>
      <c r="R65" s="711"/>
      <c r="S65" s="711"/>
      <c r="T65" s="711"/>
      <c r="U65" s="214"/>
      <c r="V65" s="214"/>
      <c r="W65" s="711">
        <f>SUM(W62:AB64)</f>
        <v>0</v>
      </c>
      <c r="X65" s="711"/>
      <c r="Y65" s="711"/>
      <c r="Z65" s="711"/>
      <c r="AA65" s="711"/>
      <c r="AB65" s="711"/>
      <c r="AC65" s="223"/>
      <c r="AD65" s="215"/>
      <c r="AE65" s="711">
        <f>SUM(AE62:AJ64)</f>
        <v>0</v>
      </c>
      <c r="AF65" s="711"/>
      <c r="AG65" s="711"/>
      <c r="AH65" s="711"/>
      <c r="AI65" s="711"/>
      <c r="AJ65" s="711"/>
      <c r="AK65" s="256"/>
      <c r="AV65" s="255" t="s">
        <v>713</v>
      </c>
      <c r="BC65" s="595"/>
      <c r="BD65" s="595"/>
      <c r="BE65" s="595"/>
      <c r="BF65" s="595"/>
      <c r="BG65" s="595"/>
      <c r="BH65" s="595"/>
    </row>
    <row r="66" spans="1:37" s="255" customFormat="1" ht="15.75" customHeight="1" thickTop="1">
      <c r="A66" s="226"/>
      <c r="B66" s="214"/>
      <c r="C66" s="214"/>
      <c r="D66" s="214"/>
      <c r="E66" s="214"/>
      <c r="F66" s="214"/>
      <c r="G66" s="214"/>
      <c r="H66" s="214"/>
      <c r="I66" s="214"/>
      <c r="J66" s="214"/>
      <c r="K66" s="214"/>
      <c r="L66" s="214"/>
      <c r="M66" s="214"/>
      <c r="N66" s="222"/>
      <c r="O66" s="257"/>
      <c r="P66" s="257"/>
      <c r="Q66" s="257"/>
      <c r="R66" s="257"/>
      <c r="S66" s="257"/>
      <c r="T66" s="257"/>
      <c r="U66" s="214"/>
      <c r="V66" s="214"/>
      <c r="W66" s="257"/>
      <c r="X66" s="257"/>
      <c r="Y66" s="257"/>
      <c r="Z66" s="257"/>
      <c r="AA66" s="257"/>
      <c r="AB66" s="257"/>
      <c r="AC66" s="223"/>
      <c r="AD66" s="215"/>
      <c r="AE66" s="257"/>
      <c r="AF66" s="257"/>
      <c r="AG66" s="257"/>
      <c r="AH66" s="257"/>
      <c r="AI66" s="257"/>
      <c r="AJ66" s="257"/>
      <c r="AK66" s="256"/>
    </row>
    <row r="67" spans="1:37" s="255" customFormat="1" ht="16.5" customHeight="1">
      <c r="A67" s="753" t="s">
        <v>714</v>
      </c>
      <c r="B67" s="754"/>
      <c r="C67" s="754"/>
      <c r="D67" s="754"/>
      <c r="E67" s="754"/>
      <c r="F67" s="754"/>
      <c r="G67" s="754"/>
      <c r="H67" s="754"/>
      <c r="I67" s="754"/>
      <c r="J67" s="754"/>
      <c r="K67" s="754"/>
      <c r="L67" s="754"/>
      <c r="M67" s="754"/>
      <c r="N67" s="755"/>
      <c r="O67" s="257"/>
      <c r="P67" s="257"/>
      <c r="Q67" s="257"/>
      <c r="R67" s="257"/>
      <c r="S67" s="737" t="s">
        <v>715</v>
      </c>
      <c r="T67" s="663"/>
      <c r="U67" s="663"/>
      <c r="V67" s="663"/>
      <c r="W67" s="663"/>
      <c r="X67" s="663"/>
      <c r="Y67" s="663"/>
      <c r="Z67" s="663"/>
      <c r="AA67" s="663"/>
      <c r="AB67" s="663"/>
      <c r="AC67" s="663"/>
      <c r="AD67" s="663"/>
      <c r="AE67" s="663"/>
      <c r="AF67" s="663"/>
      <c r="AG67" s="663"/>
      <c r="AH67" s="663"/>
      <c r="AI67" s="663"/>
      <c r="AJ67" s="664"/>
      <c r="AK67" s="256"/>
    </row>
    <row r="68" spans="1:37" s="255" customFormat="1" ht="16.5" customHeight="1">
      <c r="A68" s="667" t="s">
        <v>716</v>
      </c>
      <c r="B68" s="597"/>
      <c r="C68" s="597"/>
      <c r="D68" s="597"/>
      <c r="E68" s="597"/>
      <c r="F68" s="597"/>
      <c r="G68" s="597"/>
      <c r="H68" s="597"/>
      <c r="I68" s="666">
        <f>IF(SalaryAverage&gt;50,O56,0)</f>
        <v>0</v>
      </c>
      <c r="J68" s="666"/>
      <c r="K68" s="666"/>
      <c r="L68" s="666"/>
      <c r="M68" s="666"/>
      <c r="N68" s="666"/>
      <c r="O68" s="257"/>
      <c r="S68" s="553" t="s">
        <v>717</v>
      </c>
      <c r="T68" s="597"/>
      <c r="U68" s="597"/>
      <c r="V68" s="597"/>
      <c r="W68" s="597"/>
      <c r="X68" s="597"/>
      <c r="Y68" s="597"/>
      <c r="Z68" s="597"/>
      <c r="AA68" s="597"/>
      <c r="AB68" s="597"/>
      <c r="AC68" s="597"/>
      <c r="AD68" s="597"/>
      <c r="AE68" s="788">
        <f>IF(BusinessAverage&gt;=50,O56,0)</f>
        <v>105000</v>
      </c>
      <c r="AF68" s="788"/>
      <c r="AG68" s="788"/>
      <c r="AH68" s="788"/>
      <c r="AI68" s="788"/>
      <c r="AJ68" s="545"/>
      <c r="AK68" s="256"/>
    </row>
    <row r="69" spans="1:73" s="255" customFormat="1" ht="16.5" customHeight="1">
      <c r="A69" s="667" t="s">
        <v>718</v>
      </c>
      <c r="B69" s="597"/>
      <c r="C69" s="597"/>
      <c r="D69" s="597"/>
      <c r="E69" s="597"/>
      <c r="F69" s="597"/>
      <c r="G69" s="597"/>
      <c r="H69" s="597"/>
      <c r="I69" s="756">
        <f>IF(AND(I68&gt;1,I68&lt;180000),(I68*0),0)+IF(AND(I68&gt;=180001,I68&lt;=250000),(I68*0.005),0)+IF(AND(I68&gt;=250001,I68&lt;=350000),(I68*0.0075))+IF(AND(I68&gt;=350001,I68&lt;=400000),(I68*0.015))+IF(AND(I68&gt;=400001,I68&lt;=450000),(I68*0.025))+IF(AND(I68&gt;=450001,I68&lt;=550000),(I68*0.035))+IF(AND(I68&gt;=550001,I68&lt;=650000),(I68*0.045))+IF(AND(I68&gt;=650001,I68&lt;=750000),(I68*0.06))+IF(AND(I68&gt;=750001,I68&lt;=900000),(I68*0.075))+IF(AND(I68&gt;=900001,I68&lt;=1050000),(I68*0.09))+IF(AND(I68&gt;=1050001,I68&lt;=1200000),(I68*0.1))+IF(AND(I68&gt;=1200001,I68&lt;=1450000),(I68*0.11))+IF(AND(I68&gt;1450001,I68&lt;=1700000),(I68*0.125))+IF(AND(I68&gt;1700001,I68&lt;=1950000),(I68*0.14))+IF(AND(I68&gt;1950001,I68&lt;=2250000),(I68*0.15))+IF(AND(I68&gt;2250001,I68&lt;=2850000),(I68*0.16))+IF(AND(I68&gt;2850001,I68&lt;=3550000),(I68*0.175))+IF(AND(I68&gt;3550001,I68&lt;=4550000),(I68*0.185))+IF(AND(I68&gt;4550001,I68&lt;=8650000),(I68*0.19))+IF(AND(I68&gt;8650001,I68&lt;=10000000),(I68*0.2))</f>
        <v>0</v>
      </c>
      <c r="J69" s="756"/>
      <c r="K69" s="756"/>
      <c r="L69" s="756"/>
      <c r="M69" s="756"/>
      <c r="N69" s="756"/>
      <c r="O69" s="257"/>
      <c r="S69" s="553" t="s">
        <v>718</v>
      </c>
      <c r="T69" s="597"/>
      <c r="U69" s="597"/>
      <c r="V69" s="597"/>
      <c r="W69" s="597"/>
      <c r="X69" s="597"/>
      <c r="Y69" s="597"/>
      <c r="Z69" s="597"/>
      <c r="AA69" s="597"/>
      <c r="AB69" s="597"/>
      <c r="AC69" s="597"/>
      <c r="AD69" s="597"/>
      <c r="AE69" s="736">
        <f>IF(TaxableIncomeBusiness&lt;=0,0,BU69+AR69)</f>
        <v>525</v>
      </c>
      <c r="AF69" s="736"/>
      <c r="AG69" s="736"/>
      <c r="AH69" s="736"/>
      <c r="AI69" s="736"/>
      <c r="AJ69" s="663"/>
      <c r="AK69" s="256"/>
      <c r="AO69" s="255" t="s">
        <v>693</v>
      </c>
      <c r="AR69" s="528">
        <f>'P 2'!L44</f>
        <v>0</v>
      </c>
      <c r="AS69" s="529"/>
      <c r="AT69" s="529"/>
      <c r="AU69" s="529"/>
      <c r="AV69" s="529"/>
      <c r="AW69" s="529"/>
      <c r="AX69" s="529"/>
      <c r="AY69" s="529"/>
      <c r="AZ69" s="529"/>
      <c r="BA69" s="529"/>
      <c r="BB69" s="529"/>
      <c r="BC69" s="529"/>
      <c r="BD69" s="529"/>
      <c r="BE69" s="529"/>
      <c r="BF69" s="529"/>
      <c r="BG69" s="529"/>
      <c r="BH69" s="529"/>
      <c r="BI69" s="529"/>
      <c r="BJ69" s="529"/>
      <c r="BK69" s="529"/>
      <c r="BL69" s="529"/>
      <c r="BM69" s="529"/>
      <c r="BN69" s="529"/>
      <c r="BO69" s="529"/>
      <c r="BP69" s="529"/>
      <c r="BQ69" s="529"/>
      <c r="BR69" s="529"/>
      <c r="BS69" s="529"/>
      <c r="BT69" s="529"/>
      <c r="BU69" s="255">
        <f>IF(AND(AE68&gt;1,AE68&lt;100000),(AE68*0),0)+IF(AND(AE68&gt;=100001,AE68&lt;=110000),(AE68*0.005),0)+IF(AND(AE68&gt;=110001,AE68&lt;=125000),(AE68*0.01))+IF(AND(AE68&gt;=125001,AE68&lt;=150000),(AE68*0.02))+IF(AND(AE68&gt;=150001,AE68&lt;=175000),(AE68*0.03))+IF(AND(AE68&gt;=175001,AE68&lt;=200000),(AE68*0.04))+IF(AND(AE68&gt;=200001,AE68&lt;=300000),(AE68*0.05))+IF(AND(AE68&gt;=300001,AE68&lt;=400000),(AE68*0.075))+IF(AND(AE68&gt;=400001,AE68&lt;=500000),(AE68*0.1))+IF(AND(AE68&gt;=500001,AE68&lt;=600000),(AE68*0.125))+IF(AND(AE68&gt;=600001,AE68&lt;=800000),(AE68*0.15))+IF(AND(AE68&gt;=800001,AE68&lt;=1000000),(AE68*0.175))+IF(AND(AE68&gt;=1000001,AE68&lt;=1300000),(AE68*0.21))+IF(AND(AE68&gt;=1300001,AE68&lt;=1000000000001),(AE68*0.25))</f>
        <v>525</v>
      </c>
    </row>
    <row r="70" spans="1:37" s="255" customFormat="1" ht="16.5" customHeight="1">
      <c r="A70" s="668" t="s">
        <v>719</v>
      </c>
      <c r="B70" s="669"/>
      <c r="C70" s="669"/>
      <c r="D70" s="669"/>
      <c r="E70" s="669"/>
      <c r="F70" s="669"/>
      <c r="G70" s="669"/>
      <c r="H70" s="669"/>
      <c r="I70" s="666">
        <v>0</v>
      </c>
      <c r="J70" s="666"/>
      <c r="K70" s="666"/>
      <c r="L70" s="666"/>
      <c r="M70" s="666"/>
      <c r="N70" s="666"/>
      <c r="O70" s="257"/>
      <c r="S70" s="553" t="s">
        <v>720</v>
      </c>
      <c r="T70" s="597"/>
      <c r="U70" s="597"/>
      <c r="V70" s="597"/>
      <c r="W70" s="597"/>
      <c r="X70" s="597"/>
      <c r="Y70" s="597"/>
      <c r="Z70" s="597"/>
      <c r="AA70" s="597"/>
      <c r="AB70" s="597"/>
      <c r="AC70" s="597"/>
      <c r="AD70" s="597"/>
      <c r="AE70" s="736">
        <f>IF(TaxableIncomeBusiness&lt;=0,0,'Annex-B'!AP53)</f>
        <v>759</v>
      </c>
      <c r="AF70" s="736"/>
      <c r="AG70" s="736"/>
      <c r="AH70" s="736"/>
      <c r="AI70" s="736"/>
      <c r="AJ70" s="663"/>
      <c r="AK70" s="256"/>
    </row>
    <row r="71" spans="1:37" s="255" customFormat="1" ht="16.5" customHeight="1">
      <c r="A71" s="667" t="s">
        <v>721</v>
      </c>
      <c r="B71" s="597"/>
      <c r="C71" s="597"/>
      <c r="D71" s="597"/>
      <c r="E71" s="597"/>
      <c r="F71" s="597"/>
      <c r="G71" s="597"/>
      <c r="H71" s="597"/>
      <c r="I71" s="666">
        <v>0</v>
      </c>
      <c r="J71" s="666"/>
      <c r="K71" s="666"/>
      <c r="L71" s="666"/>
      <c r="M71" s="666"/>
      <c r="N71" s="666"/>
      <c r="O71" s="257"/>
      <c r="P71" s="257"/>
      <c r="Q71" s="257"/>
      <c r="R71" s="257"/>
      <c r="S71" s="553" t="s">
        <v>722</v>
      </c>
      <c r="T71" s="597"/>
      <c r="U71" s="597"/>
      <c r="V71" s="597"/>
      <c r="W71" s="597"/>
      <c r="X71" s="597"/>
      <c r="Y71" s="597"/>
      <c r="Z71" s="597"/>
      <c r="AA71" s="597"/>
      <c r="AB71" s="597"/>
      <c r="AC71" s="597"/>
      <c r="AD71" s="597"/>
      <c r="AE71" s="734">
        <f>AgeRebate</f>
        <v>0</v>
      </c>
      <c r="AF71" s="734"/>
      <c r="AG71" s="734"/>
      <c r="AH71" s="734"/>
      <c r="AI71" s="734"/>
      <c r="AJ71" s="735"/>
      <c r="AK71" s="256"/>
    </row>
    <row r="72" spans="1:40" s="255" customFormat="1" ht="16.5" customHeight="1" thickBot="1">
      <c r="A72" s="667" t="s">
        <v>723</v>
      </c>
      <c r="B72" s="597"/>
      <c r="C72" s="597"/>
      <c r="D72" s="597"/>
      <c r="E72" s="597"/>
      <c r="F72" s="597"/>
      <c r="G72" s="597"/>
      <c r="H72" s="597"/>
      <c r="I72" s="665">
        <f>SUM(I69-I70-I71)</f>
        <v>0</v>
      </c>
      <c r="J72" s="665"/>
      <c r="K72" s="665"/>
      <c r="L72" s="665"/>
      <c r="M72" s="665"/>
      <c r="N72" s="665"/>
      <c r="O72" s="257"/>
      <c r="P72" s="257"/>
      <c r="Q72" s="257"/>
      <c r="R72" s="257"/>
      <c r="S72" s="553" t="s">
        <v>724</v>
      </c>
      <c r="T72" s="597"/>
      <c r="U72" s="597"/>
      <c r="V72" s="597"/>
      <c r="W72" s="597"/>
      <c r="X72" s="597"/>
      <c r="Y72" s="597"/>
      <c r="Z72" s="597"/>
      <c r="AA72" s="597"/>
      <c r="AB72" s="597"/>
      <c r="AC72" s="597"/>
      <c r="AD72" s="597"/>
      <c r="AE72" s="734">
        <f>IF(ISERROR(AE69-AE70-AE71),"",SUM(AE69-AE70-AE71))</f>
        <v>-234</v>
      </c>
      <c r="AF72" s="734"/>
      <c r="AG72" s="734"/>
      <c r="AH72" s="734"/>
      <c r="AI72" s="734"/>
      <c r="AJ72" s="735"/>
      <c r="AK72" s="74"/>
      <c r="AL72" s="74"/>
      <c r="AM72" s="74"/>
      <c r="AN72" s="207"/>
    </row>
    <row r="73" spans="1:37" s="236" customFormat="1" ht="7.5" customHeight="1" thickTop="1">
      <c r="A73" s="214"/>
      <c r="B73" s="214"/>
      <c r="C73" s="214"/>
      <c r="D73" s="214"/>
      <c r="E73" s="214"/>
      <c r="F73" s="214"/>
      <c r="G73" s="214"/>
      <c r="H73" s="214"/>
      <c r="I73" s="214"/>
      <c r="J73" s="214"/>
      <c r="K73" s="214"/>
      <c r="L73" s="214"/>
      <c r="M73" s="214"/>
      <c r="N73" s="222"/>
      <c r="O73" s="224"/>
      <c r="P73" s="224"/>
      <c r="Q73" s="224"/>
      <c r="R73" s="224"/>
      <c r="S73" s="224"/>
      <c r="T73" s="224"/>
      <c r="AK73" s="224"/>
    </row>
    <row r="74" spans="1:72" s="215" customFormat="1" ht="16.5" customHeight="1">
      <c r="A74" s="784" t="s">
        <v>725</v>
      </c>
      <c r="B74" s="785"/>
      <c r="C74" s="785"/>
      <c r="D74" s="785"/>
      <c r="E74" s="785"/>
      <c r="F74" s="785"/>
      <c r="G74" s="785"/>
      <c r="H74" s="785"/>
      <c r="I74" s="785"/>
      <c r="J74" s="785"/>
      <c r="K74" s="785"/>
      <c r="L74" s="785"/>
      <c r="M74" s="785"/>
      <c r="N74" s="785"/>
      <c r="O74" s="785"/>
      <c r="P74" s="785"/>
      <c r="Q74" s="785"/>
      <c r="R74" s="785"/>
      <c r="S74" s="785"/>
      <c r="T74" s="785"/>
      <c r="U74" s="785"/>
      <c r="V74" s="785"/>
      <c r="W74" s="786"/>
      <c r="X74" s="640" t="s">
        <v>726</v>
      </c>
      <c r="Y74" s="567"/>
      <c r="Z74" s="567"/>
      <c r="AA74" s="567"/>
      <c r="AB74" s="567"/>
      <c r="AC74" s="567"/>
      <c r="AD74" s="567"/>
      <c r="AE74" s="567"/>
      <c r="AF74" s="567"/>
      <c r="AG74" s="567"/>
      <c r="AH74" s="567"/>
      <c r="AI74" s="567"/>
      <c r="AJ74" s="567"/>
      <c r="AK74" s="567"/>
      <c r="AL74" s="567"/>
      <c r="AM74" s="567"/>
      <c r="AN74" s="568"/>
      <c r="AO74" s="782" t="s">
        <v>679</v>
      </c>
      <c r="AP74" s="783"/>
      <c r="AQ74" s="783"/>
      <c r="AR74" s="783"/>
      <c r="AS74" s="783"/>
      <c r="AT74" s="783"/>
      <c r="AU74" s="783"/>
      <c r="AV74" s="783"/>
      <c r="AW74" s="783"/>
      <c r="AX74" s="783"/>
      <c r="AY74" s="783"/>
      <c r="AZ74" s="783"/>
      <c r="BA74" s="783"/>
      <c r="BB74" s="783"/>
      <c r="BC74" s="783"/>
      <c r="BD74" s="783"/>
      <c r="BE74" s="783"/>
      <c r="BF74" s="783"/>
      <c r="BG74" s="783"/>
      <c r="BH74" s="783"/>
      <c r="BI74" s="783"/>
      <c r="BJ74" s="783"/>
      <c r="BK74" s="783"/>
      <c r="BL74" s="783"/>
      <c r="BM74" s="783"/>
      <c r="BN74" s="783"/>
      <c r="BO74" s="783"/>
      <c r="BP74" s="783"/>
      <c r="BQ74" s="783"/>
      <c r="BR74" s="783"/>
      <c r="BS74" s="783"/>
      <c r="BT74" s="783"/>
    </row>
    <row r="75" spans="1:40" s="215" customFormat="1" ht="16.5" customHeight="1">
      <c r="A75" s="260" t="s">
        <v>727</v>
      </c>
      <c r="B75" s="621" t="s">
        <v>450</v>
      </c>
      <c r="C75" s="567"/>
      <c r="D75" s="567"/>
      <c r="E75" s="567"/>
      <c r="F75" s="567"/>
      <c r="G75" s="567"/>
      <c r="H75" s="567"/>
      <c r="I75" s="567"/>
      <c r="J75" s="567"/>
      <c r="K75" s="568"/>
      <c r="L75" s="621" t="s">
        <v>451</v>
      </c>
      <c r="M75" s="567"/>
      <c r="N75" s="567"/>
      <c r="O75" s="567"/>
      <c r="P75" s="568"/>
      <c r="Q75" s="621" t="s">
        <v>728</v>
      </c>
      <c r="R75" s="567"/>
      <c r="S75" s="568"/>
      <c r="T75" s="621" t="s">
        <v>729</v>
      </c>
      <c r="U75" s="567"/>
      <c r="V75" s="567"/>
      <c r="W75" s="568"/>
      <c r="X75" s="543" t="s">
        <v>730</v>
      </c>
      <c r="Y75" s="545"/>
      <c r="Z75" s="545"/>
      <c r="AA75" s="545"/>
      <c r="AB75" s="545"/>
      <c r="AC75" s="544"/>
      <c r="AD75" s="539" t="s">
        <v>731</v>
      </c>
      <c r="AE75" s="540"/>
      <c r="AF75" s="541"/>
      <c r="AG75" s="542"/>
      <c r="AH75" s="542"/>
      <c r="AI75" s="538"/>
      <c r="AJ75" s="261" t="s">
        <v>732</v>
      </c>
      <c r="AK75" s="537">
        <v>0</v>
      </c>
      <c r="AL75" s="535"/>
      <c r="AM75" s="535"/>
      <c r="AN75" s="536"/>
    </row>
    <row r="76" spans="1:40" s="215" customFormat="1" ht="16.5" customHeight="1">
      <c r="A76" s="262">
        <v>1</v>
      </c>
      <c r="B76" s="647"/>
      <c r="C76" s="629"/>
      <c r="D76" s="629"/>
      <c r="E76" s="629"/>
      <c r="F76" s="629"/>
      <c r="G76" s="629"/>
      <c r="H76" s="629"/>
      <c r="I76" s="629"/>
      <c r="J76" s="629"/>
      <c r="K76" s="630"/>
      <c r="L76" s="631"/>
      <c r="M76" s="629"/>
      <c r="N76" s="629"/>
      <c r="O76" s="629"/>
      <c r="P76" s="630"/>
      <c r="Q76" s="622"/>
      <c r="R76" s="623"/>
      <c r="S76" s="624"/>
      <c r="T76" s="625"/>
      <c r="U76" s="626"/>
      <c r="V76" s="626"/>
      <c r="W76" s="627"/>
      <c r="X76" s="543" t="s">
        <v>733</v>
      </c>
      <c r="Y76" s="545"/>
      <c r="Z76" s="545"/>
      <c r="AA76" s="545"/>
      <c r="AB76" s="545"/>
      <c r="AC76" s="544"/>
      <c r="AD76" s="539" t="s">
        <v>731</v>
      </c>
      <c r="AE76" s="540"/>
      <c r="AF76" s="541"/>
      <c r="AG76" s="542"/>
      <c r="AH76" s="542"/>
      <c r="AI76" s="538"/>
      <c r="AJ76" s="261" t="s">
        <v>732</v>
      </c>
      <c r="AK76" s="537"/>
      <c r="AL76" s="535"/>
      <c r="AM76" s="535"/>
      <c r="AN76" s="536"/>
    </row>
    <row r="77" spans="1:40" s="215" customFormat="1" ht="16.5" customHeight="1">
      <c r="A77" s="262">
        <v>2</v>
      </c>
      <c r="B77" s="647"/>
      <c r="C77" s="629"/>
      <c r="D77" s="629"/>
      <c r="E77" s="629"/>
      <c r="F77" s="629"/>
      <c r="G77" s="629"/>
      <c r="H77" s="629"/>
      <c r="I77" s="629"/>
      <c r="J77" s="629"/>
      <c r="K77" s="630"/>
      <c r="L77" s="628"/>
      <c r="M77" s="629"/>
      <c r="N77" s="629"/>
      <c r="O77" s="629"/>
      <c r="P77" s="630"/>
      <c r="Q77" s="622"/>
      <c r="R77" s="623"/>
      <c r="S77" s="624"/>
      <c r="T77" s="625"/>
      <c r="U77" s="626"/>
      <c r="V77" s="626"/>
      <c r="W77" s="627"/>
      <c r="X77" s="543" t="s">
        <v>734</v>
      </c>
      <c r="Y77" s="545"/>
      <c r="Z77" s="545"/>
      <c r="AA77" s="545"/>
      <c r="AB77" s="545"/>
      <c r="AC77" s="544"/>
      <c r="AD77" s="539" t="s">
        <v>731</v>
      </c>
      <c r="AE77" s="540"/>
      <c r="AF77" s="541"/>
      <c r="AG77" s="542"/>
      <c r="AH77" s="542"/>
      <c r="AI77" s="538"/>
      <c r="AJ77" s="261" t="s">
        <v>732</v>
      </c>
      <c r="AK77" s="537"/>
      <c r="AL77" s="535"/>
      <c r="AM77" s="535"/>
      <c r="AN77" s="536"/>
    </row>
    <row r="78" spans="1:40" s="215" customFormat="1" ht="16.5" customHeight="1">
      <c r="A78" s="262">
        <v>3</v>
      </c>
      <c r="B78" s="647"/>
      <c r="C78" s="629"/>
      <c r="D78" s="629"/>
      <c r="E78" s="629"/>
      <c r="F78" s="629"/>
      <c r="G78" s="629"/>
      <c r="H78" s="629"/>
      <c r="I78" s="629"/>
      <c r="J78" s="629"/>
      <c r="K78" s="630"/>
      <c r="L78" s="631"/>
      <c r="M78" s="629"/>
      <c r="N78" s="629"/>
      <c r="O78" s="629"/>
      <c r="P78" s="630"/>
      <c r="Q78" s="622"/>
      <c r="R78" s="623"/>
      <c r="S78" s="624"/>
      <c r="T78" s="625"/>
      <c r="U78" s="626"/>
      <c r="V78" s="626"/>
      <c r="W78" s="627"/>
      <c r="X78" s="662" t="s">
        <v>735</v>
      </c>
      <c r="Y78" s="663"/>
      <c r="Z78" s="663"/>
      <c r="AA78" s="663"/>
      <c r="AB78" s="663"/>
      <c r="AC78" s="664"/>
      <c r="AD78" s="660" t="s">
        <v>731</v>
      </c>
      <c r="AE78" s="661"/>
      <c r="AF78" s="657"/>
      <c r="AG78" s="658"/>
      <c r="AH78" s="658"/>
      <c r="AI78" s="659"/>
      <c r="AJ78" s="263" t="s">
        <v>732</v>
      </c>
      <c r="AK78" s="654"/>
      <c r="AL78" s="655"/>
      <c r="AM78" s="655"/>
      <c r="AN78" s="656"/>
    </row>
    <row r="79" spans="1:40" s="215" customFormat="1" ht="16.5" customHeight="1">
      <c r="A79" s="262">
        <v>4</v>
      </c>
      <c r="B79" s="651" t="s">
        <v>522</v>
      </c>
      <c r="C79" s="652"/>
      <c r="D79" s="652"/>
      <c r="E79" s="652"/>
      <c r="F79" s="652"/>
      <c r="G79" s="652"/>
      <c r="H79" s="652"/>
      <c r="I79" s="652"/>
      <c r="J79" s="652"/>
      <c r="K79" s="653"/>
      <c r="L79" s="648"/>
      <c r="M79" s="649"/>
      <c r="N79" s="649"/>
      <c r="O79" s="649"/>
      <c r="P79" s="650"/>
      <c r="Q79" s="644"/>
      <c r="R79" s="645"/>
      <c r="S79" s="646"/>
      <c r="T79" s="787"/>
      <c r="U79" s="649"/>
      <c r="V79" s="649"/>
      <c r="W79" s="650"/>
      <c r="X79" s="738" t="s">
        <v>923</v>
      </c>
      <c r="Y79" s="739"/>
      <c r="Z79" s="739"/>
      <c r="AA79" s="739"/>
      <c r="AB79" s="739"/>
      <c r="AC79" s="739"/>
      <c r="AD79" s="739"/>
      <c r="AE79" s="739"/>
      <c r="AF79" s="739"/>
      <c r="AG79" s="739"/>
      <c r="AH79" s="739"/>
      <c r="AI79" s="739"/>
      <c r="AJ79" s="739"/>
      <c r="AK79" s="739"/>
      <c r="AL79" s="739"/>
      <c r="AM79" s="739"/>
      <c r="AN79" s="739"/>
    </row>
    <row r="80" spans="1:40" s="215" customFormat="1" ht="16.5" customHeight="1">
      <c r="A80" s="635" t="s">
        <v>736</v>
      </c>
      <c r="B80" s="636"/>
      <c r="C80" s="636"/>
      <c r="D80" s="641" t="str">
        <f>IF(TaxableSalary&gt;0,"",IF(Status="IND",TaxpayerName,""))</f>
        <v>M.WASEEM GHAFOOR</v>
      </c>
      <c r="E80" s="642"/>
      <c r="F80" s="642"/>
      <c r="G80" s="642"/>
      <c r="H80" s="642"/>
      <c r="I80" s="642"/>
      <c r="J80" s="642"/>
      <c r="K80" s="642"/>
      <c r="L80" s="642"/>
      <c r="M80" s="642"/>
      <c r="N80" s="642"/>
      <c r="O80" s="642"/>
      <c r="P80" s="643"/>
      <c r="Q80" s="622">
        <f>IF(TaxableSalary&gt;0,"",IF(Status="IND",100%,""))</f>
        <v>1</v>
      </c>
      <c r="R80" s="623"/>
      <c r="S80" s="624"/>
      <c r="T80" s="794"/>
      <c r="U80" s="652"/>
      <c r="V80" s="652"/>
      <c r="W80" s="653"/>
      <c r="X80" s="662" t="s">
        <v>924</v>
      </c>
      <c r="Y80" s="663"/>
      <c r="Z80" s="663"/>
      <c r="AA80" s="663"/>
      <c r="AB80" s="663"/>
      <c r="AC80" s="664"/>
      <c r="AD80" s="660" t="s">
        <v>731</v>
      </c>
      <c r="AE80" s="661"/>
      <c r="AF80" s="743"/>
      <c r="AG80" s="663"/>
      <c r="AH80" s="663"/>
      <c r="AI80" s="664"/>
      <c r="AJ80" s="263" t="s">
        <v>732</v>
      </c>
      <c r="AK80" s="740">
        <v>0</v>
      </c>
      <c r="AL80" s="741"/>
      <c r="AM80" s="741"/>
      <c r="AN80" s="742"/>
    </row>
    <row r="81" spans="17:37" s="215" customFormat="1" ht="9.75" customHeight="1">
      <c r="Q81" s="239"/>
      <c r="R81" s="239"/>
      <c r="S81" s="239"/>
      <c r="T81" s="239"/>
      <c r="U81" s="239"/>
      <c r="V81" s="239"/>
      <c r="W81" s="239"/>
      <c r="X81" s="239"/>
      <c r="Y81" s="239"/>
      <c r="Z81" s="239"/>
      <c r="AA81" s="239"/>
      <c r="AB81" s="239"/>
      <c r="AC81" s="239"/>
      <c r="AD81" s="239"/>
      <c r="AE81" s="239"/>
      <c r="AF81" s="239"/>
      <c r="AG81" s="239"/>
      <c r="AH81" s="239"/>
      <c r="AI81" s="264"/>
      <c r="AJ81" s="264"/>
      <c r="AK81" s="264"/>
    </row>
    <row r="82" spans="1:37" s="215" customFormat="1" ht="15" customHeight="1">
      <c r="A82" s="572" t="s">
        <v>737</v>
      </c>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row>
    <row r="83" spans="1:37" s="215" customFormat="1" ht="15" customHeight="1">
      <c r="A83" s="265" t="s">
        <v>727</v>
      </c>
      <c r="B83" s="609" t="s">
        <v>738</v>
      </c>
      <c r="C83" s="609"/>
      <c r="D83" s="609"/>
      <c r="E83" s="609"/>
      <c r="F83" s="609"/>
      <c r="G83" s="609"/>
      <c r="H83" s="609"/>
      <c r="I83" s="610"/>
      <c r="J83" s="577" t="s">
        <v>739</v>
      </c>
      <c r="K83" s="577"/>
      <c r="L83" s="577"/>
      <c r="M83" s="577"/>
      <c r="N83" s="577"/>
      <c r="O83" s="577"/>
      <c r="P83" s="577"/>
      <c r="Q83" s="577"/>
      <c r="R83" s="577"/>
      <c r="S83" s="610"/>
      <c r="T83" s="579" t="s">
        <v>740</v>
      </c>
      <c r="U83" s="580"/>
      <c r="V83" s="580"/>
      <c r="W83" s="580"/>
      <c r="X83" s="580"/>
      <c r="Y83" s="580"/>
      <c r="Z83" s="580"/>
      <c r="AA83" s="580"/>
      <c r="AB83" s="580"/>
      <c r="AC83" s="581"/>
      <c r="AD83" s="577" t="s">
        <v>587</v>
      </c>
      <c r="AE83" s="577"/>
      <c r="AF83" s="577"/>
      <c r="AG83" s="577"/>
      <c r="AH83" s="577"/>
      <c r="AI83" s="577"/>
      <c r="AJ83" s="577" t="s">
        <v>741</v>
      </c>
      <c r="AK83" s="577"/>
    </row>
    <row r="84" spans="1:37" s="215" customFormat="1" ht="14.25">
      <c r="A84" s="208">
        <v>1</v>
      </c>
      <c r="B84" s="614"/>
      <c r="C84" s="614"/>
      <c r="D84" s="614"/>
      <c r="E84" s="614"/>
      <c r="F84" s="614"/>
      <c r="G84" s="614"/>
      <c r="H84" s="614"/>
      <c r="I84" s="615"/>
      <c r="J84" s="637"/>
      <c r="K84" s="638"/>
      <c r="L84" s="638"/>
      <c r="M84" s="638"/>
      <c r="N84" s="638"/>
      <c r="O84" s="638"/>
      <c r="P84" s="638"/>
      <c r="Q84" s="638"/>
      <c r="R84" s="638"/>
      <c r="S84" s="639"/>
      <c r="T84" s="616"/>
      <c r="U84" s="617"/>
      <c r="V84" s="617"/>
      <c r="W84" s="617"/>
      <c r="X84" s="617"/>
      <c r="Y84" s="617"/>
      <c r="Z84" s="617"/>
      <c r="AA84" s="617"/>
      <c r="AB84" s="617"/>
      <c r="AC84" s="618"/>
      <c r="AD84" s="605"/>
      <c r="AE84" s="605"/>
      <c r="AF84" s="605"/>
      <c r="AG84" s="605"/>
      <c r="AH84" s="605"/>
      <c r="AI84" s="605"/>
      <c r="AJ84" s="605"/>
      <c r="AK84" s="605"/>
    </row>
    <row r="85" spans="1:37" s="215" customFormat="1" ht="14.25">
      <c r="A85" s="208">
        <v>2</v>
      </c>
      <c r="B85" s="619"/>
      <c r="C85" s="619"/>
      <c r="D85" s="619"/>
      <c r="E85" s="619"/>
      <c r="F85" s="619"/>
      <c r="G85" s="619"/>
      <c r="H85" s="619"/>
      <c r="I85" s="620"/>
      <c r="J85" s="632"/>
      <c r="K85" s="633"/>
      <c r="L85" s="633"/>
      <c r="M85" s="633"/>
      <c r="N85" s="633"/>
      <c r="O85" s="633"/>
      <c r="P85" s="633"/>
      <c r="Q85" s="633"/>
      <c r="R85" s="633"/>
      <c r="S85" s="634"/>
      <c r="T85" s="579"/>
      <c r="U85" s="580"/>
      <c r="V85" s="580"/>
      <c r="W85" s="580"/>
      <c r="X85" s="580"/>
      <c r="Y85" s="580"/>
      <c r="Z85" s="580"/>
      <c r="AA85" s="580"/>
      <c r="AB85" s="580"/>
      <c r="AC85" s="581"/>
      <c r="AD85" s="605"/>
      <c r="AE85" s="605"/>
      <c r="AF85" s="605"/>
      <c r="AG85" s="605"/>
      <c r="AH85" s="605"/>
      <c r="AI85" s="605"/>
      <c r="AJ85" s="605"/>
      <c r="AK85" s="605"/>
    </row>
    <row r="86" spans="1:37" s="215" customFormat="1" ht="14.25">
      <c r="A86" s="208">
        <v>3</v>
      </c>
      <c r="B86" s="619"/>
      <c r="C86" s="619"/>
      <c r="D86" s="619"/>
      <c r="E86" s="619"/>
      <c r="F86" s="619"/>
      <c r="G86" s="619"/>
      <c r="H86" s="619"/>
      <c r="I86" s="620"/>
      <c r="J86" s="577"/>
      <c r="K86" s="578"/>
      <c r="L86" s="578"/>
      <c r="M86" s="578"/>
      <c r="N86" s="578"/>
      <c r="O86" s="578"/>
      <c r="P86" s="578"/>
      <c r="Q86" s="578"/>
      <c r="R86" s="578"/>
      <c r="S86" s="610"/>
      <c r="T86" s="579"/>
      <c r="U86" s="580"/>
      <c r="V86" s="580"/>
      <c r="W86" s="580"/>
      <c r="X86" s="580"/>
      <c r="Y86" s="580"/>
      <c r="Z86" s="580"/>
      <c r="AA86" s="580"/>
      <c r="AB86" s="580"/>
      <c r="AC86" s="581"/>
      <c r="AD86" s="605"/>
      <c r="AE86" s="605"/>
      <c r="AF86" s="605"/>
      <c r="AG86" s="605"/>
      <c r="AH86" s="605"/>
      <c r="AI86" s="605"/>
      <c r="AJ86" s="605"/>
      <c r="AK86" s="605"/>
    </row>
    <row r="87" spans="1:37" s="215" customFormat="1" ht="15" customHeight="1">
      <c r="A87" s="572" t="s">
        <v>742</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row>
    <row r="88" spans="1:37" s="215" customFormat="1" ht="15" customHeight="1">
      <c r="A88" s="265" t="s">
        <v>727</v>
      </c>
      <c r="B88" s="609" t="s">
        <v>743</v>
      </c>
      <c r="C88" s="609"/>
      <c r="D88" s="609"/>
      <c r="E88" s="609"/>
      <c r="F88" s="609"/>
      <c r="G88" s="609"/>
      <c r="H88" s="609"/>
      <c r="I88" s="610"/>
      <c r="J88" s="577" t="s">
        <v>739</v>
      </c>
      <c r="K88" s="577"/>
      <c r="L88" s="577"/>
      <c r="M88" s="577"/>
      <c r="N88" s="577"/>
      <c r="O88" s="577"/>
      <c r="P88" s="577"/>
      <c r="Q88" s="577"/>
      <c r="R88" s="577"/>
      <c r="S88" s="610"/>
      <c r="T88" s="579" t="s">
        <v>740</v>
      </c>
      <c r="U88" s="580"/>
      <c r="V88" s="580"/>
      <c r="W88" s="580"/>
      <c r="X88" s="580"/>
      <c r="Y88" s="580"/>
      <c r="Z88" s="580"/>
      <c r="AA88" s="580"/>
      <c r="AB88" s="580"/>
      <c r="AC88" s="581"/>
      <c r="AD88" s="577" t="s">
        <v>587</v>
      </c>
      <c r="AE88" s="577"/>
      <c r="AF88" s="577"/>
      <c r="AG88" s="577"/>
      <c r="AH88" s="577"/>
      <c r="AI88" s="577"/>
      <c r="AJ88" s="577" t="s">
        <v>741</v>
      </c>
      <c r="AK88" s="577"/>
    </row>
    <row r="89" spans="1:37" s="215" customFormat="1" ht="15" customHeight="1">
      <c r="A89" s="208">
        <v>1</v>
      </c>
      <c r="B89" s="609">
        <v>3224523312</v>
      </c>
      <c r="C89" s="609"/>
      <c r="D89" s="609"/>
      <c r="E89" s="609"/>
      <c r="F89" s="609"/>
      <c r="G89" s="609"/>
      <c r="H89" s="609"/>
      <c r="I89" s="610"/>
      <c r="J89" s="577" t="s">
        <v>932</v>
      </c>
      <c r="K89" s="578"/>
      <c r="L89" s="578"/>
      <c r="M89" s="578"/>
      <c r="N89" s="578"/>
      <c r="O89" s="578"/>
      <c r="P89" s="578"/>
      <c r="Q89" s="578"/>
      <c r="R89" s="578"/>
      <c r="S89" s="610"/>
      <c r="T89" s="579"/>
      <c r="U89" s="580"/>
      <c r="V89" s="580"/>
      <c r="W89" s="580"/>
      <c r="X89" s="580"/>
      <c r="Y89" s="580"/>
      <c r="Z89" s="580"/>
      <c r="AA89" s="580"/>
      <c r="AB89" s="580"/>
      <c r="AC89" s="581"/>
      <c r="AD89" s="605">
        <v>759</v>
      </c>
      <c r="AE89" s="605"/>
      <c r="AF89" s="605"/>
      <c r="AG89" s="605"/>
      <c r="AH89" s="605"/>
      <c r="AI89" s="605"/>
      <c r="AJ89" s="605"/>
      <c r="AK89" s="605"/>
    </row>
    <row r="90" spans="1:37" s="215" customFormat="1" ht="15" customHeight="1">
      <c r="A90" s="208">
        <v>2</v>
      </c>
      <c r="B90" s="609"/>
      <c r="C90" s="609"/>
      <c r="D90" s="609"/>
      <c r="E90" s="609"/>
      <c r="F90" s="609"/>
      <c r="G90" s="609"/>
      <c r="H90" s="609"/>
      <c r="I90" s="610"/>
      <c r="J90" s="577"/>
      <c r="K90" s="578"/>
      <c r="L90" s="578"/>
      <c r="M90" s="578"/>
      <c r="N90" s="578"/>
      <c r="O90" s="578"/>
      <c r="P90" s="578"/>
      <c r="Q90" s="578"/>
      <c r="R90" s="578"/>
      <c r="S90" s="610"/>
      <c r="T90" s="579"/>
      <c r="U90" s="580"/>
      <c r="V90" s="580"/>
      <c r="W90" s="580"/>
      <c r="X90" s="580"/>
      <c r="Y90" s="580"/>
      <c r="Z90" s="580"/>
      <c r="AA90" s="580"/>
      <c r="AB90" s="580"/>
      <c r="AC90" s="581"/>
      <c r="AD90" s="605"/>
      <c r="AE90" s="605"/>
      <c r="AF90" s="605"/>
      <c r="AG90" s="605"/>
      <c r="AH90" s="605"/>
      <c r="AI90" s="605"/>
      <c r="AJ90" s="605"/>
      <c r="AK90" s="605"/>
    </row>
    <row r="91" spans="1:37" s="215" customFormat="1" ht="15" customHeight="1">
      <c r="A91" s="208">
        <v>3</v>
      </c>
      <c r="B91" s="609"/>
      <c r="C91" s="609"/>
      <c r="D91" s="609"/>
      <c r="E91" s="609"/>
      <c r="F91" s="609"/>
      <c r="G91" s="609"/>
      <c r="H91" s="609"/>
      <c r="I91" s="610"/>
      <c r="J91" s="577"/>
      <c r="K91" s="578"/>
      <c r="L91" s="578"/>
      <c r="M91" s="578"/>
      <c r="N91" s="578"/>
      <c r="O91" s="578"/>
      <c r="P91" s="578"/>
      <c r="Q91" s="578"/>
      <c r="R91" s="578"/>
      <c r="S91" s="610"/>
      <c r="T91" s="579"/>
      <c r="U91" s="580"/>
      <c r="V91" s="580"/>
      <c r="W91" s="580"/>
      <c r="X91" s="580"/>
      <c r="Y91" s="580"/>
      <c r="Z91" s="580"/>
      <c r="AA91" s="580"/>
      <c r="AB91" s="580"/>
      <c r="AC91" s="581"/>
      <c r="AD91" s="605"/>
      <c r="AE91" s="605"/>
      <c r="AF91" s="605"/>
      <c r="AG91" s="605"/>
      <c r="AH91" s="605"/>
      <c r="AI91" s="605"/>
      <c r="AJ91" s="605"/>
      <c r="AK91" s="605"/>
    </row>
    <row r="92" spans="1:37" s="215" customFormat="1" ht="15" customHeight="1">
      <c r="A92" s="208"/>
      <c r="B92" s="609"/>
      <c r="C92" s="609"/>
      <c r="D92" s="609"/>
      <c r="E92" s="609"/>
      <c r="F92" s="609"/>
      <c r="G92" s="609"/>
      <c r="H92" s="609"/>
      <c r="I92" s="610"/>
      <c r="J92" s="577"/>
      <c r="K92" s="578"/>
      <c r="L92" s="578"/>
      <c r="M92" s="578"/>
      <c r="N92" s="578"/>
      <c r="O92" s="578"/>
      <c r="P92" s="578"/>
      <c r="Q92" s="578"/>
      <c r="R92" s="578"/>
      <c r="S92" s="610"/>
      <c r="T92" s="579"/>
      <c r="U92" s="580"/>
      <c r="V92" s="580"/>
      <c r="W92" s="580"/>
      <c r="X92" s="580"/>
      <c r="Y92" s="580"/>
      <c r="Z92" s="580"/>
      <c r="AA92" s="580"/>
      <c r="AB92" s="580"/>
      <c r="AC92" s="581"/>
      <c r="AD92" s="605"/>
      <c r="AE92" s="605"/>
      <c r="AF92" s="605"/>
      <c r="AG92" s="605"/>
      <c r="AH92" s="605"/>
      <c r="AI92" s="605"/>
      <c r="AJ92" s="605"/>
      <c r="AK92" s="605"/>
    </row>
    <row r="93" spans="1:37" s="215" customFormat="1" ht="15" customHeight="1">
      <c r="A93" s="572" t="s">
        <v>744</v>
      </c>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row>
    <row r="94" spans="1:37" s="215" customFormat="1" ht="24.75" customHeight="1">
      <c r="A94" s="267" t="s">
        <v>727</v>
      </c>
      <c r="B94" s="611" t="s">
        <v>745</v>
      </c>
      <c r="C94" s="612"/>
      <c r="D94" s="612"/>
      <c r="E94" s="612"/>
      <c r="F94" s="612"/>
      <c r="G94" s="612"/>
      <c r="H94" s="612"/>
      <c r="I94" s="613"/>
      <c r="J94" s="564" t="s">
        <v>746</v>
      </c>
      <c r="K94" s="564"/>
      <c r="L94" s="564"/>
      <c r="M94" s="564"/>
      <c r="N94" s="564"/>
      <c r="O94" s="564"/>
      <c r="P94" s="564"/>
      <c r="Q94" s="564"/>
      <c r="R94" s="564"/>
      <c r="S94" s="565"/>
      <c r="T94" s="575" t="s">
        <v>747</v>
      </c>
      <c r="U94" s="576"/>
      <c r="V94" s="576"/>
      <c r="W94" s="576"/>
      <c r="X94" s="576"/>
      <c r="Y94" s="576"/>
      <c r="Z94" s="576"/>
      <c r="AA94" s="576"/>
      <c r="AB94" s="576"/>
      <c r="AC94" s="563"/>
      <c r="AD94" s="564" t="s">
        <v>748</v>
      </c>
      <c r="AE94" s="564"/>
      <c r="AF94" s="564"/>
      <c r="AG94" s="564"/>
      <c r="AH94" s="564"/>
      <c r="AI94" s="564"/>
      <c r="AJ94" s="564" t="s">
        <v>741</v>
      </c>
      <c r="AK94" s="564"/>
    </row>
    <row r="95" spans="1:37" s="215" customFormat="1" ht="15" customHeight="1">
      <c r="A95" s="208">
        <v>1</v>
      </c>
      <c r="B95" s="609"/>
      <c r="C95" s="609"/>
      <c r="D95" s="609"/>
      <c r="E95" s="609"/>
      <c r="F95" s="609"/>
      <c r="G95" s="609"/>
      <c r="H95" s="609"/>
      <c r="I95" s="610"/>
      <c r="J95" s="577"/>
      <c r="K95" s="578"/>
      <c r="L95" s="578"/>
      <c r="M95" s="578"/>
      <c r="N95" s="578"/>
      <c r="O95" s="578"/>
      <c r="P95" s="578"/>
      <c r="Q95" s="578"/>
      <c r="R95" s="578"/>
      <c r="S95" s="610"/>
      <c r="T95" s="579"/>
      <c r="U95" s="580"/>
      <c r="V95" s="580"/>
      <c r="W95" s="580"/>
      <c r="X95" s="580"/>
      <c r="Y95" s="580"/>
      <c r="Z95" s="580"/>
      <c r="AA95" s="580"/>
      <c r="AB95" s="580"/>
      <c r="AC95" s="581"/>
      <c r="AD95" s="605"/>
      <c r="AE95" s="605"/>
      <c r="AF95" s="605"/>
      <c r="AG95" s="605"/>
      <c r="AH95" s="605"/>
      <c r="AI95" s="605"/>
      <c r="AJ95" s="605"/>
      <c r="AK95" s="605"/>
    </row>
    <row r="96" spans="1:37" s="215" customFormat="1" ht="15" customHeight="1">
      <c r="A96" s="208">
        <v>2</v>
      </c>
      <c r="B96" s="609"/>
      <c r="C96" s="609"/>
      <c r="D96" s="609"/>
      <c r="E96" s="609"/>
      <c r="F96" s="609"/>
      <c r="G96" s="609"/>
      <c r="H96" s="609"/>
      <c r="I96" s="610"/>
      <c r="J96" s="577"/>
      <c r="K96" s="578"/>
      <c r="L96" s="578"/>
      <c r="M96" s="578"/>
      <c r="N96" s="578"/>
      <c r="O96" s="578"/>
      <c r="P96" s="578"/>
      <c r="Q96" s="578"/>
      <c r="R96" s="578"/>
      <c r="S96" s="610"/>
      <c r="T96" s="579"/>
      <c r="U96" s="580"/>
      <c r="V96" s="580"/>
      <c r="W96" s="580"/>
      <c r="X96" s="580"/>
      <c r="Y96" s="580"/>
      <c r="Z96" s="580"/>
      <c r="AA96" s="580"/>
      <c r="AB96" s="580"/>
      <c r="AC96" s="581"/>
      <c r="AD96" s="605"/>
      <c r="AE96" s="605"/>
      <c r="AF96" s="605"/>
      <c r="AG96" s="605"/>
      <c r="AH96" s="605"/>
      <c r="AI96" s="605"/>
      <c r="AJ96" s="605"/>
      <c r="AK96" s="605"/>
    </row>
    <row r="97" spans="1:72" s="215" customFormat="1" ht="15" customHeight="1">
      <c r="A97" s="208">
        <v>3</v>
      </c>
      <c r="B97" s="609"/>
      <c r="C97" s="609"/>
      <c r="D97" s="609"/>
      <c r="E97" s="609"/>
      <c r="F97" s="609"/>
      <c r="G97" s="609"/>
      <c r="H97" s="609"/>
      <c r="I97" s="610"/>
      <c r="J97" s="577"/>
      <c r="K97" s="578"/>
      <c r="L97" s="578"/>
      <c r="M97" s="578"/>
      <c r="N97" s="578"/>
      <c r="O97" s="578"/>
      <c r="P97" s="578"/>
      <c r="Q97" s="578"/>
      <c r="R97" s="578"/>
      <c r="S97" s="610"/>
      <c r="T97" s="579"/>
      <c r="U97" s="580"/>
      <c r="V97" s="580"/>
      <c r="W97" s="580"/>
      <c r="X97" s="580"/>
      <c r="Y97" s="580"/>
      <c r="Z97" s="580"/>
      <c r="AA97" s="580"/>
      <c r="AB97" s="580"/>
      <c r="AC97" s="581"/>
      <c r="AD97" s="605"/>
      <c r="AE97" s="605"/>
      <c r="AF97" s="605"/>
      <c r="AG97" s="605"/>
      <c r="AH97" s="605"/>
      <c r="AI97" s="605"/>
      <c r="AJ97" s="605"/>
      <c r="AK97" s="605"/>
      <c r="AO97" s="600" t="s">
        <v>679</v>
      </c>
      <c r="AP97" s="600"/>
      <c r="AQ97" s="600"/>
      <c r="AR97" s="600"/>
      <c r="AS97" s="600"/>
      <c r="AT97" s="600"/>
      <c r="AU97" s="600"/>
      <c r="AV97" s="600"/>
      <c r="AW97" s="600"/>
      <c r="AX97" s="600"/>
      <c r="AY97" s="600"/>
      <c r="AZ97" s="600"/>
      <c r="BA97" s="600"/>
      <c r="BB97" s="600"/>
      <c r="BC97" s="600"/>
      <c r="BD97" s="600"/>
      <c r="BE97" s="600"/>
      <c r="BF97" s="600"/>
      <c r="BG97" s="600"/>
      <c r="BH97" s="600"/>
      <c r="BI97" s="600"/>
      <c r="BJ97" s="600"/>
      <c r="BK97" s="600"/>
      <c r="BL97" s="600"/>
      <c r="BM97" s="600"/>
      <c r="BN97" s="600"/>
      <c r="BO97" s="600"/>
      <c r="BP97" s="600"/>
      <c r="BQ97" s="600"/>
      <c r="BR97" s="600"/>
      <c r="BS97" s="600"/>
      <c r="BT97" s="600"/>
    </row>
    <row r="98" spans="1:37" s="215" customFormat="1" ht="15" customHeight="1">
      <c r="A98" s="572" t="s">
        <v>749</v>
      </c>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row>
    <row r="99" spans="1:37" s="215" customFormat="1" ht="24.75" customHeight="1">
      <c r="A99" s="267" t="s">
        <v>727</v>
      </c>
      <c r="B99" s="611" t="s">
        <v>745</v>
      </c>
      <c r="C99" s="612"/>
      <c r="D99" s="612"/>
      <c r="E99" s="612"/>
      <c r="F99" s="612"/>
      <c r="G99" s="612"/>
      <c r="H99" s="612"/>
      <c r="I99" s="613"/>
      <c r="J99" s="564" t="s">
        <v>746</v>
      </c>
      <c r="K99" s="564"/>
      <c r="L99" s="564"/>
      <c r="M99" s="564"/>
      <c r="N99" s="564"/>
      <c r="O99" s="564"/>
      <c r="P99" s="564"/>
      <c r="Q99" s="564"/>
      <c r="R99" s="564"/>
      <c r="S99" s="565"/>
      <c r="T99" s="575" t="s">
        <v>747</v>
      </c>
      <c r="U99" s="576"/>
      <c r="V99" s="576"/>
      <c r="W99" s="576"/>
      <c r="X99" s="576"/>
      <c r="Y99" s="576"/>
      <c r="Z99" s="576"/>
      <c r="AA99" s="576"/>
      <c r="AB99" s="576"/>
      <c r="AC99" s="563"/>
      <c r="AD99" s="564" t="s">
        <v>748</v>
      </c>
      <c r="AE99" s="564"/>
      <c r="AF99" s="564"/>
      <c r="AG99" s="564"/>
      <c r="AH99" s="564"/>
      <c r="AI99" s="564"/>
      <c r="AJ99" s="564" t="s">
        <v>741</v>
      </c>
      <c r="AK99" s="564"/>
    </row>
    <row r="100" spans="1:37" s="215" customFormat="1" ht="15" customHeight="1">
      <c r="A100" s="208">
        <v>1</v>
      </c>
      <c r="B100" s="609"/>
      <c r="C100" s="609"/>
      <c r="D100" s="609"/>
      <c r="E100" s="609"/>
      <c r="F100" s="609"/>
      <c r="G100" s="609"/>
      <c r="H100" s="609"/>
      <c r="I100" s="610"/>
      <c r="J100" s="577"/>
      <c r="K100" s="578"/>
      <c r="L100" s="578"/>
      <c r="M100" s="578"/>
      <c r="N100" s="578"/>
      <c r="O100" s="578"/>
      <c r="P100" s="578"/>
      <c r="Q100" s="578"/>
      <c r="R100" s="578"/>
      <c r="S100" s="610"/>
      <c r="T100" s="579"/>
      <c r="U100" s="580"/>
      <c r="V100" s="580"/>
      <c r="W100" s="580"/>
      <c r="X100" s="580"/>
      <c r="Y100" s="580"/>
      <c r="Z100" s="580"/>
      <c r="AA100" s="580"/>
      <c r="AB100" s="580"/>
      <c r="AC100" s="581"/>
      <c r="AD100" s="605"/>
      <c r="AE100" s="605"/>
      <c r="AF100" s="605"/>
      <c r="AG100" s="605"/>
      <c r="AH100" s="605"/>
      <c r="AI100" s="605"/>
      <c r="AJ100" s="605"/>
      <c r="AK100" s="605"/>
    </row>
    <row r="101" spans="1:37" s="215" customFormat="1" ht="15" customHeight="1">
      <c r="A101" s="208">
        <v>2</v>
      </c>
      <c r="B101" s="609"/>
      <c r="C101" s="609"/>
      <c r="D101" s="609"/>
      <c r="E101" s="609"/>
      <c r="F101" s="609"/>
      <c r="G101" s="609"/>
      <c r="H101" s="609"/>
      <c r="I101" s="610"/>
      <c r="J101" s="577"/>
      <c r="K101" s="578"/>
      <c r="L101" s="578"/>
      <c r="M101" s="578"/>
      <c r="N101" s="578"/>
      <c r="O101" s="578"/>
      <c r="P101" s="578"/>
      <c r="Q101" s="578"/>
      <c r="R101" s="578"/>
      <c r="S101" s="610"/>
      <c r="T101" s="579"/>
      <c r="U101" s="580"/>
      <c r="V101" s="580"/>
      <c r="W101" s="580"/>
      <c r="X101" s="580"/>
      <c r="Y101" s="580"/>
      <c r="Z101" s="580"/>
      <c r="AA101" s="580"/>
      <c r="AB101" s="580"/>
      <c r="AC101" s="581"/>
      <c r="AD101" s="605"/>
      <c r="AE101" s="605"/>
      <c r="AF101" s="605"/>
      <c r="AG101" s="605"/>
      <c r="AH101" s="605"/>
      <c r="AI101" s="605"/>
      <c r="AJ101" s="605"/>
      <c r="AK101" s="605"/>
    </row>
    <row r="102" spans="1:37" s="215" customFormat="1" ht="15" customHeight="1">
      <c r="A102" s="208">
        <v>3</v>
      </c>
      <c r="B102" s="609"/>
      <c r="C102" s="609"/>
      <c r="D102" s="609"/>
      <c r="E102" s="609"/>
      <c r="F102" s="609"/>
      <c r="G102" s="609"/>
      <c r="H102" s="609"/>
      <c r="I102" s="610"/>
      <c r="J102" s="577"/>
      <c r="K102" s="578"/>
      <c r="L102" s="578"/>
      <c r="M102" s="578"/>
      <c r="N102" s="578"/>
      <c r="O102" s="578"/>
      <c r="P102" s="578"/>
      <c r="Q102" s="578"/>
      <c r="R102" s="578"/>
      <c r="S102" s="610"/>
      <c r="T102" s="579"/>
      <c r="U102" s="580"/>
      <c r="V102" s="580"/>
      <c r="W102" s="580"/>
      <c r="X102" s="580"/>
      <c r="Y102" s="580"/>
      <c r="Z102" s="580"/>
      <c r="AA102" s="580"/>
      <c r="AB102" s="580"/>
      <c r="AC102" s="581"/>
      <c r="AD102" s="605"/>
      <c r="AE102" s="605"/>
      <c r="AF102" s="605"/>
      <c r="AG102" s="605"/>
      <c r="AH102" s="605"/>
      <c r="AI102" s="605"/>
      <c r="AJ102" s="605"/>
      <c r="AK102" s="605"/>
    </row>
    <row r="103" spans="1:37" ht="15.75">
      <c r="A103" s="572" t="s">
        <v>918</v>
      </c>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row>
    <row r="104" spans="1:37" ht="24.75" customHeight="1">
      <c r="A104" s="267" t="s">
        <v>727</v>
      </c>
      <c r="B104" s="611" t="s">
        <v>596</v>
      </c>
      <c r="C104" s="612"/>
      <c r="D104" s="612"/>
      <c r="E104" s="612"/>
      <c r="F104" s="612"/>
      <c r="G104" s="612"/>
      <c r="H104" s="612"/>
      <c r="I104" s="613"/>
      <c r="J104" s="564" t="s">
        <v>597</v>
      </c>
      <c r="K104" s="564"/>
      <c r="L104" s="564"/>
      <c r="M104" s="564"/>
      <c r="N104" s="564"/>
      <c r="O104" s="564"/>
      <c r="P104" s="564"/>
      <c r="Q104" s="564"/>
      <c r="R104" s="564"/>
      <c r="S104" s="565"/>
      <c r="T104" s="575" t="s">
        <v>750</v>
      </c>
      <c r="U104" s="576"/>
      <c r="V104" s="576"/>
      <c r="W104" s="576"/>
      <c r="X104" s="576"/>
      <c r="Y104" s="576"/>
      <c r="Z104" s="576"/>
      <c r="AA104" s="576"/>
      <c r="AB104" s="576"/>
      <c r="AC104" s="563"/>
      <c r="AD104" s="564" t="s">
        <v>748</v>
      </c>
      <c r="AE104" s="564"/>
      <c r="AF104" s="564"/>
      <c r="AG104" s="564"/>
      <c r="AH104" s="564"/>
      <c r="AI104" s="564"/>
      <c r="AJ104" s="564" t="s">
        <v>741</v>
      </c>
      <c r="AK104" s="564"/>
    </row>
    <row r="105" spans="1:37" ht="14.25">
      <c r="A105" s="208">
        <v>1</v>
      </c>
      <c r="B105" s="609"/>
      <c r="C105" s="609"/>
      <c r="D105" s="609"/>
      <c r="E105" s="609"/>
      <c r="F105" s="609"/>
      <c r="G105" s="609"/>
      <c r="H105" s="609"/>
      <c r="I105" s="610"/>
      <c r="J105" s="577"/>
      <c r="K105" s="578"/>
      <c r="L105" s="578"/>
      <c r="M105" s="578"/>
      <c r="N105" s="578"/>
      <c r="O105" s="578"/>
      <c r="P105" s="578"/>
      <c r="Q105" s="578"/>
      <c r="R105" s="578"/>
      <c r="S105" s="610"/>
      <c r="T105" s="579"/>
      <c r="U105" s="580"/>
      <c r="V105" s="580"/>
      <c r="W105" s="580"/>
      <c r="X105" s="580"/>
      <c r="Y105" s="580"/>
      <c r="Z105" s="580"/>
      <c r="AA105" s="580"/>
      <c r="AB105" s="580"/>
      <c r="AC105" s="581"/>
      <c r="AD105" s="605"/>
      <c r="AE105" s="605"/>
      <c r="AF105" s="605"/>
      <c r="AG105" s="605"/>
      <c r="AH105" s="605"/>
      <c r="AI105" s="605"/>
      <c r="AJ105" s="605"/>
      <c r="AK105" s="605"/>
    </row>
    <row r="106" spans="1:37" ht="14.25">
      <c r="A106" s="208">
        <v>2</v>
      </c>
      <c r="B106" s="609"/>
      <c r="C106" s="609"/>
      <c r="D106" s="609"/>
      <c r="E106" s="609"/>
      <c r="F106" s="609"/>
      <c r="G106" s="609"/>
      <c r="H106" s="609"/>
      <c r="I106" s="610"/>
      <c r="J106" s="577"/>
      <c r="K106" s="578"/>
      <c r="L106" s="578"/>
      <c r="M106" s="578"/>
      <c r="N106" s="578"/>
      <c r="O106" s="578"/>
      <c r="P106" s="578"/>
      <c r="Q106" s="578"/>
      <c r="R106" s="578"/>
      <c r="S106" s="610"/>
      <c r="T106" s="579"/>
      <c r="U106" s="580"/>
      <c r="V106" s="580"/>
      <c r="W106" s="580"/>
      <c r="X106" s="580"/>
      <c r="Y106" s="580"/>
      <c r="Z106" s="580"/>
      <c r="AA106" s="580"/>
      <c r="AB106" s="580"/>
      <c r="AC106" s="581"/>
      <c r="AD106" s="605"/>
      <c r="AE106" s="605"/>
      <c r="AF106" s="605"/>
      <c r="AG106" s="605"/>
      <c r="AH106" s="605"/>
      <c r="AI106" s="605"/>
      <c r="AJ106" s="605"/>
      <c r="AK106" s="605"/>
    </row>
    <row r="107" spans="1:39" ht="14.25">
      <c r="A107" s="208">
        <v>3</v>
      </c>
      <c r="B107" s="609"/>
      <c r="C107" s="609"/>
      <c r="D107" s="609"/>
      <c r="E107" s="609"/>
      <c r="F107" s="609"/>
      <c r="G107" s="609"/>
      <c r="H107" s="609"/>
      <c r="I107" s="610"/>
      <c r="J107" s="577"/>
      <c r="K107" s="578"/>
      <c r="L107" s="578"/>
      <c r="M107" s="578"/>
      <c r="N107" s="578"/>
      <c r="O107" s="578"/>
      <c r="P107" s="578"/>
      <c r="Q107" s="578"/>
      <c r="R107" s="578"/>
      <c r="S107" s="610"/>
      <c r="T107" s="579"/>
      <c r="U107" s="580"/>
      <c r="V107" s="580"/>
      <c r="W107" s="580"/>
      <c r="X107" s="580"/>
      <c r="Y107" s="580"/>
      <c r="Z107" s="580"/>
      <c r="AA107" s="580"/>
      <c r="AB107" s="580"/>
      <c r="AC107" s="581"/>
      <c r="AD107" s="605"/>
      <c r="AE107" s="605"/>
      <c r="AF107" s="605"/>
      <c r="AG107" s="605"/>
      <c r="AH107" s="605"/>
      <c r="AI107" s="605"/>
      <c r="AJ107" s="605"/>
      <c r="AK107" s="605"/>
      <c r="AL107" s="236"/>
      <c r="AM107" s="236"/>
    </row>
    <row r="108" spans="1:46" ht="16.5" customHeight="1">
      <c r="A108" s="572" t="s">
        <v>618</v>
      </c>
      <c r="B108" s="566"/>
      <c r="C108" s="566"/>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6"/>
      <c r="AD108" s="566"/>
      <c r="AE108" s="566"/>
      <c r="AF108" s="566"/>
      <c r="AG108" s="566"/>
      <c r="AH108" s="566"/>
      <c r="AI108" s="566"/>
      <c r="AJ108" s="566"/>
      <c r="AK108" s="562"/>
      <c r="AL108" s="268"/>
      <c r="AM108" s="268"/>
      <c r="AN108" s="79"/>
      <c r="AO108" s="79"/>
      <c r="AP108" s="79"/>
      <c r="AQ108" s="79"/>
      <c r="AR108" s="79"/>
      <c r="AS108" s="79"/>
      <c r="AT108" s="79"/>
    </row>
    <row r="109" spans="1:46" s="270" customFormat="1" ht="13.5">
      <c r="A109" s="209" t="s">
        <v>727</v>
      </c>
      <c r="B109" s="760" t="s">
        <v>751</v>
      </c>
      <c r="C109" s="760"/>
      <c r="D109" s="760"/>
      <c r="E109" s="760"/>
      <c r="F109" s="760"/>
      <c r="G109" s="760"/>
      <c r="H109" s="760" t="s">
        <v>597</v>
      </c>
      <c r="I109" s="760"/>
      <c r="J109" s="760"/>
      <c r="K109" s="760"/>
      <c r="L109" s="760"/>
      <c r="M109" s="760"/>
      <c r="N109" s="760"/>
      <c r="O109" s="760" t="s">
        <v>598</v>
      </c>
      <c r="P109" s="760"/>
      <c r="Q109" s="760"/>
      <c r="R109" s="760"/>
      <c r="S109" s="760"/>
      <c r="T109" s="760"/>
      <c r="U109" s="760"/>
      <c r="V109" s="760"/>
      <c r="W109" s="760"/>
      <c r="X109" s="556" t="s">
        <v>752</v>
      </c>
      <c r="Y109" s="762"/>
      <c r="Z109" s="762"/>
      <c r="AA109" s="762"/>
      <c r="AB109" s="762"/>
      <c r="AC109" s="762"/>
      <c r="AD109" s="762"/>
      <c r="AE109" s="762"/>
      <c r="AF109" s="763"/>
      <c r="AG109" s="757" t="s">
        <v>753</v>
      </c>
      <c r="AH109" s="758"/>
      <c r="AI109" s="758"/>
      <c r="AJ109" s="758"/>
      <c r="AK109" s="759"/>
      <c r="AL109" s="269"/>
      <c r="AM109" s="269"/>
      <c r="AN109" s="79"/>
      <c r="AO109" s="79"/>
      <c r="AP109" s="79"/>
      <c r="AQ109" s="79"/>
      <c r="AR109" s="79"/>
      <c r="AS109" s="79"/>
      <c r="AT109" s="79"/>
    </row>
    <row r="110" spans="1:46" ht="15.75">
      <c r="A110" s="271">
        <v>1</v>
      </c>
      <c r="B110" s="558"/>
      <c r="C110" s="557"/>
      <c r="D110" s="557"/>
      <c r="E110" s="557"/>
      <c r="F110" s="557"/>
      <c r="G110" s="557"/>
      <c r="H110" s="760"/>
      <c r="I110" s="761"/>
      <c r="J110" s="761"/>
      <c r="K110" s="761"/>
      <c r="L110" s="761"/>
      <c r="M110" s="761"/>
      <c r="N110" s="761"/>
      <c r="O110" s="760"/>
      <c r="P110" s="761"/>
      <c r="Q110" s="761"/>
      <c r="R110" s="761"/>
      <c r="S110" s="761"/>
      <c r="T110" s="761"/>
      <c r="U110" s="761"/>
      <c r="V110" s="761"/>
      <c r="W110" s="761"/>
      <c r="X110" s="556"/>
      <c r="Y110" s="561"/>
      <c r="Z110" s="561"/>
      <c r="AA110" s="561"/>
      <c r="AB110" s="561"/>
      <c r="AC110" s="561"/>
      <c r="AD110" s="561"/>
      <c r="AE110" s="561"/>
      <c r="AF110" s="559"/>
      <c r="AG110" s="560"/>
      <c r="AH110" s="561"/>
      <c r="AI110" s="561"/>
      <c r="AJ110" s="561"/>
      <c r="AK110" s="559"/>
      <c r="AL110" s="272"/>
      <c r="AM110" s="272"/>
      <c r="AN110" s="80"/>
      <c r="AO110" s="80"/>
      <c r="AP110" s="80"/>
      <c r="AQ110" s="80"/>
      <c r="AR110" s="80"/>
      <c r="AS110" s="80"/>
      <c r="AT110" s="80"/>
    </row>
    <row r="111" spans="1:46" ht="15.75">
      <c r="A111" s="271">
        <v>2</v>
      </c>
      <c r="B111" s="558"/>
      <c r="C111" s="557"/>
      <c r="D111" s="557"/>
      <c r="E111" s="557"/>
      <c r="F111" s="557"/>
      <c r="G111" s="557"/>
      <c r="H111" s="760"/>
      <c r="I111" s="761"/>
      <c r="J111" s="761"/>
      <c r="K111" s="761"/>
      <c r="L111" s="761"/>
      <c r="M111" s="761"/>
      <c r="N111" s="761"/>
      <c r="O111" s="760"/>
      <c r="P111" s="761"/>
      <c r="Q111" s="761"/>
      <c r="R111" s="761"/>
      <c r="S111" s="761"/>
      <c r="T111" s="761"/>
      <c r="U111" s="761"/>
      <c r="V111" s="761"/>
      <c r="W111" s="761"/>
      <c r="X111" s="556"/>
      <c r="Y111" s="561"/>
      <c r="Z111" s="561"/>
      <c r="AA111" s="561"/>
      <c r="AB111" s="561"/>
      <c r="AC111" s="561"/>
      <c r="AD111" s="561"/>
      <c r="AE111" s="561"/>
      <c r="AF111" s="559"/>
      <c r="AG111" s="560"/>
      <c r="AH111" s="561"/>
      <c r="AI111" s="561"/>
      <c r="AJ111" s="561"/>
      <c r="AK111" s="559"/>
      <c r="AL111" s="272"/>
      <c r="AM111" s="272"/>
      <c r="AN111" s="80"/>
      <c r="AO111" s="80"/>
      <c r="AP111" s="80"/>
      <c r="AQ111" s="80"/>
      <c r="AR111" s="80"/>
      <c r="AS111" s="80"/>
      <c r="AT111" s="80"/>
    </row>
    <row r="112" spans="1:46" ht="15.75">
      <c r="A112" s="271">
        <v>3</v>
      </c>
      <c r="B112" s="558"/>
      <c r="C112" s="557"/>
      <c r="D112" s="557"/>
      <c r="E112" s="557"/>
      <c r="F112" s="557"/>
      <c r="G112" s="557"/>
      <c r="H112" s="760"/>
      <c r="I112" s="761"/>
      <c r="J112" s="761"/>
      <c r="K112" s="761"/>
      <c r="L112" s="761"/>
      <c r="M112" s="761"/>
      <c r="N112" s="761"/>
      <c r="O112" s="760"/>
      <c r="P112" s="761"/>
      <c r="Q112" s="761"/>
      <c r="R112" s="761"/>
      <c r="S112" s="761"/>
      <c r="T112" s="761"/>
      <c r="U112" s="761"/>
      <c r="V112" s="761"/>
      <c r="W112" s="761"/>
      <c r="X112" s="556"/>
      <c r="Y112" s="561"/>
      <c r="Z112" s="561"/>
      <c r="AA112" s="561"/>
      <c r="AB112" s="561"/>
      <c r="AC112" s="561"/>
      <c r="AD112" s="561"/>
      <c r="AE112" s="561"/>
      <c r="AF112" s="559"/>
      <c r="AG112" s="560"/>
      <c r="AH112" s="561"/>
      <c r="AI112" s="561"/>
      <c r="AJ112" s="561"/>
      <c r="AK112" s="559"/>
      <c r="AL112" s="272"/>
      <c r="AM112" s="272"/>
      <c r="AN112" s="80"/>
      <c r="AO112" s="80"/>
      <c r="AP112" s="80"/>
      <c r="AQ112" s="80"/>
      <c r="AR112" s="80"/>
      <c r="AS112" s="80"/>
      <c r="AT112" s="80"/>
    </row>
    <row r="113" spans="1:39" ht="7.5" customHeight="1">
      <c r="A113" s="273"/>
      <c r="B113" s="274"/>
      <c r="C113" s="274"/>
      <c r="D113" s="274"/>
      <c r="E113" s="274"/>
      <c r="F113" s="274"/>
      <c r="G113" s="274"/>
      <c r="H113" s="274"/>
      <c r="I113" s="259"/>
      <c r="J113" s="266"/>
      <c r="K113" s="275"/>
      <c r="L113" s="275"/>
      <c r="M113" s="275"/>
      <c r="N113" s="275"/>
      <c r="O113" s="275"/>
      <c r="P113" s="275"/>
      <c r="Q113" s="275"/>
      <c r="R113" s="275"/>
      <c r="S113" s="259"/>
      <c r="T113" s="266"/>
      <c r="U113" s="266"/>
      <c r="V113" s="266"/>
      <c r="W113" s="266"/>
      <c r="X113" s="266"/>
      <c r="Y113" s="266"/>
      <c r="Z113" s="266"/>
      <c r="AA113" s="266"/>
      <c r="AB113" s="266"/>
      <c r="AC113" s="266"/>
      <c r="AD113" s="258"/>
      <c r="AE113" s="258"/>
      <c r="AF113" s="258"/>
      <c r="AG113" s="258"/>
      <c r="AH113" s="258"/>
      <c r="AI113" s="258"/>
      <c r="AJ113" s="258"/>
      <c r="AK113" s="276"/>
      <c r="AL113" s="236"/>
      <c r="AM113" s="236"/>
    </row>
    <row r="114" spans="1:43" ht="16.5">
      <c r="A114" s="764" t="s">
        <v>754</v>
      </c>
      <c r="B114" s="765"/>
      <c r="C114" s="765"/>
      <c r="D114" s="765"/>
      <c r="E114" s="765"/>
      <c r="F114" s="765"/>
      <c r="G114" s="765"/>
      <c r="H114" s="765"/>
      <c r="I114" s="765"/>
      <c r="J114" s="765"/>
      <c r="K114" s="765"/>
      <c r="L114" s="765"/>
      <c r="M114" s="765"/>
      <c r="N114" s="765"/>
      <c r="O114" s="765"/>
      <c r="P114" s="765"/>
      <c r="Q114" s="765"/>
      <c r="R114" s="765"/>
      <c r="S114" s="765"/>
      <c r="T114" s="765"/>
      <c r="U114" s="766" t="s">
        <v>587</v>
      </c>
      <c r="V114" s="735"/>
      <c r="W114" s="735"/>
      <c r="X114" s="735"/>
      <c r="Y114" s="735"/>
      <c r="Z114" s="735"/>
      <c r="AA114" s="767"/>
      <c r="AB114" s="768">
        <v>0</v>
      </c>
      <c r="AC114" s="735"/>
      <c r="AD114" s="735"/>
      <c r="AE114" s="735"/>
      <c r="AF114" s="735"/>
      <c r="AG114" s="735"/>
      <c r="AH114" s="735"/>
      <c r="AI114" s="735"/>
      <c r="AJ114" s="735"/>
      <c r="AK114" s="767"/>
      <c r="AL114" s="221"/>
      <c r="AM114" s="221"/>
      <c r="AO114" s="277"/>
      <c r="AP114" s="277"/>
      <c r="AQ114" s="277"/>
    </row>
    <row r="115" spans="1:43" ht="16.5">
      <c r="A115" s="764" t="s">
        <v>755</v>
      </c>
      <c r="B115" s="765"/>
      <c r="C115" s="765"/>
      <c r="D115" s="765"/>
      <c r="E115" s="765"/>
      <c r="F115" s="765"/>
      <c r="G115" s="765"/>
      <c r="H115" s="765"/>
      <c r="I115" s="765"/>
      <c r="J115" s="765"/>
      <c r="K115" s="765"/>
      <c r="L115" s="765"/>
      <c r="M115" s="765"/>
      <c r="N115" s="765"/>
      <c r="O115" s="765"/>
      <c r="P115" s="765"/>
      <c r="Q115" s="765"/>
      <c r="R115" s="765"/>
      <c r="S115" s="765"/>
      <c r="T115" s="765"/>
      <c r="U115" s="766" t="s">
        <v>587</v>
      </c>
      <c r="V115" s="735"/>
      <c r="W115" s="735"/>
      <c r="X115" s="735"/>
      <c r="Y115" s="735"/>
      <c r="Z115" s="735"/>
      <c r="AA115" s="767"/>
      <c r="AB115" s="768">
        <v>0</v>
      </c>
      <c r="AC115" s="735"/>
      <c r="AD115" s="735"/>
      <c r="AE115" s="735"/>
      <c r="AF115" s="735"/>
      <c r="AG115" s="735"/>
      <c r="AH115" s="735"/>
      <c r="AI115" s="735"/>
      <c r="AJ115" s="735"/>
      <c r="AK115" s="767"/>
      <c r="AL115" s="221"/>
      <c r="AM115" s="221"/>
      <c r="AO115" s="277"/>
      <c r="AP115" s="277"/>
      <c r="AQ115" s="277"/>
    </row>
    <row r="116" spans="1:43" ht="16.5">
      <c r="A116" s="764" t="s">
        <v>756</v>
      </c>
      <c r="B116" s="765"/>
      <c r="C116" s="765"/>
      <c r="D116" s="765"/>
      <c r="E116" s="765"/>
      <c r="F116" s="765"/>
      <c r="G116" s="765"/>
      <c r="H116" s="765"/>
      <c r="I116" s="765"/>
      <c r="J116" s="765"/>
      <c r="K116" s="765"/>
      <c r="L116" s="765"/>
      <c r="M116" s="765"/>
      <c r="N116" s="765"/>
      <c r="O116" s="765"/>
      <c r="P116" s="765"/>
      <c r="Q116" s="765"/>
      <c r="R116" s="765"/>
      <c r="S116" s="765"/>
      <c r="T116" s="765"/>
      <c r="U116" s="766" t="s">
        <v>587</v>
      </c>
      <c r="V116" s="735"/>
      <c r="W116" s="735"/>
      <c r="X116" s="735"/>
      <c r="Y116" s="735"/>
      <c r="Z116" s="735"/>
      <c r="AA116" s="767"/>
      <c r="AB116" s="768">
        <v>0</v>
      </c>
      <c r="AC116" s="735"/>
      <c r="AD116" s="735"/>
      <c r="AE116" s="735"/>
      <c r="AF116" s="735"/>
      <c r="AG116" s="735"/>
      <c r="AH116" s="735"/>
      <c r="AI116" s="735"/>
      <c r="AJ116" s="735"/>
      <c r="AK116" s="767"/>
      <c r="AL116" s="221"/>
      <c r="AM116" s="221"/>
      <c r="AO116" s="277"/>
      <c r="AP116" s="277"/>
      <c r="AQ116" s="277"/>
    </row>
    <row r="117" spans="1:43" ht="16.5">
      <c r="A117" s="764" t="s">
        <v>757</v>
      </c>
      <c r="B117" s="765"/>
      <c r="C117" s="765"/>
      <c r="D117" s="765"/>
      <c r="E117" s="765"/>
      <c r="F117" s="765"/>
      <c r="G117" s="765"/>
      <c r="H117" s="765"/>
      <c r="I117" s="765"/>
      <c r="J117" s="765"/>
      <c r="K117" s="765"/>
      <c r="L117" s="765"/>
      <c r="M117" s="765"/>
      <c r="N117" s="765"/>
      <c r="O117" s="765"/>
      <c r="P117" s="765"/>
      <c r="Q117" s="765"/>
      <c r="R117" s="765"/>
      <c r="S117" s="765"/>
      <c r="T117" s="765"/>
      <c r="U117" s="766" t="s">
        <v>587</v>
      </c>
      <c r="V117" s="735"/>
      <c r="W117" s="735"/>
      <c r="X117" s="735"/>
      <c r="Y117" s="735"/>
      <c r="Z117" s="735"/>
      <c r="AA117" s="767"/>
      <c r="AB117" s="768">
        <v>0</v>
      </c>
      <c r="AC117" s="735"/>
      <c r="AD117" s="735"/>
      <c r="AE117" s="735"/>
      <c r="AF117" s="735"/>
      <c r="AG117" s="735"/>
      <c r="AH117" s="735"/>
      <c r="AI117" s="735"/>
      <c r="AJ117" s="735"/>
      <c r="AK117" s="767"/>
      <c r="AL117" s="221"/>
      <c r="AM117" s="221"/>
      <c r="AO117" s="277"/>
      <c r="AP117" s="277"/>
      <c r="AQ117" s="277"/>
    </row>
    <row r="118" spans="1:43" ht="7.5" customHeight="1">
      <c r="A118" s="278"/>
      <c r="B118" s="272"/>
      <c r="C118" s="272"/>
      <c r="D118" s="272"/>
      <c r="E118" s="272"/>
      <c r="F118" s="272"/>
      <c r="G118" s="272"/>
      <c r="H118" s="272"/>
      <c r="I118" s="272"/>
      <c r="J118" s="272"/>
      <c r="K118" s="272"/>
      <c r="L118" s="272"/>
      <c r="M118" s="272"/>
      <c r="N118" s="272"/>
      <c r="O118" s="272"/>
      <c r="P118" s="272"/>
      <c r="Q118" s="272"/>
      <c r="R118" s="272"/>
      <c r="S118" s="272"/>
      <c r="T118" s="272"/>
      <c r="U118" s="279"/>
      <c r="V118" s="272"/>
      <c r="W118" s="272"/>
      <c r="X118" s="272"/>
      <c r="Y118" s="272"/>
      <c r="Z118" s="272"/>
      <c r="AA118" s="272"/>
      <c r="AB118" s="280"/>
      <c r="AC118" s="272"/>
      <c r="AD118" s="272"/>
      <c r="AE118" s="272"/>
      <c r="AF118" s="272"/>
      <c r="AG118" s="272"/>
      <c r="AH118" s="272"/>
      <c r="AI118" s="272"/>
      <c r="AJ118" s="272"/>
      <c r="AK118" s="272"/>
      <c r="AL118" s="280"/>
      <c r="AM118" s="236"/>
      <c r="AO118" s="219"/>
      <c r="AP118" s="219"/>
      <c r="AQ118" s="219"/>
    </row>
    <row r="119" spans="1:72" s="215" customFormat="1" ht="19.5" customHeight="1">
      <c r="A119" s="769" t="s">
        <v>758</v>
      </c>
      <c r="B119" s="769"/>
      <c r="C119" s="769"/>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69"/>
      <c r="AA119" s="769"/>
      <c r="AB119" s="769"/>
      <c r="AC119" s="769"/>
      <c r="AD119" s="769"/>
      <c r="AE119" s="769"/>
      <c r="AF119" s="769"/>
      <c r="AG119" s="769"/>
      <c r="AH119" s="769"/>
      <c r="AI119" s="769"/>
      <c r="AJ119" s="769"/>
      <c r="AK119" s="769"/>
      <c r="AL119" s="221"/>
      <c r="AM119" s="221"/>
      <c r="AN119" s="221"/>
      <c r="AO119" s="600" t="s">
        <v>679</v>
      </c>
      <c r="AP119" s="600"/>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0"/>
      <c r="BT119" s="600"/>
    </row>
    <row r="120" spans="1:40" s="282" customFormat="1" ht="19.5" customHeight="1">
      <c r="A120" s="696" t="s">
        <v>487</v>
      </c>
      <c r="B120" s="696"/>
      <c r="C120" s="696"/>
      <c r="D120" s="696"/>
      <c r="E120" s="696"/>
      <c r="F120" s="696"/>
      <c r="G120" s="696"/>
      <c r="H120" s="697"/>
      <c r="I120" s="571" t="s">
        <v>759</v>
      </c>
      <c r="J120" s="571"/>
      <c r="K120" s="571"/>
      <c r="L120" s="571"/>
      <c r="M120" s="571"/>
      <c r="N120" s="571"/>
      <c r="O120" s="571"/>
      <c r="P120" s="571" t="s">
        <v>760</v>
      </c>
      <c r="Q120" s="571"/>
      <c r="R120" s="571"/>
      <c r="S120" s="571"/>
      <c r="T120" s="571"/>
      <c r="U120" s="571"/>
      <c r="V120" s="571"/>
      <c r="W120" s="571" t="s">
        <v>761</v>
      </c>
      <c r="X120" s="571"/>
      <c r="Y120" s="571"/>
      <c r="Z120" s="571"/>
      <c r="AA120" s="571"/>
      <c r="AB120" s="571"/>
      <c r="AC120" s="571"/>
      <c r="AD120" s="571" t="s">
        <v>493</v>
      </c>
      <c r="AE120" s="571"/>
      <c r="AF120" s="571"/>
      <c r="AG120" s="571"/>
      <c r="AH120" s="571"/>
      <c r="AI120" s="571"/>
      <c r="AJ120" s="571"/>
      <c r="AK120" s="571"/>
      <c r="AL120" s="281"/>
      <c r="AM120" s="281"/>
      <c r="AN120" s="281"/>
    </row>
    <row r="121" spans="1:37" s="282" customFormat="1" ht="19.5" customHeight="1">
      <c r="A121" s="571" t="s">
        <v>762</v>
      </c>
      <c r="B121" s="770"/>
      <c r="C121" s="770"/>
      <c r="D121" s="770"/>
      <c r="E121" s="770"/>
      <c r="F121" s="770"/>
      <c r="G121" s="770"/>
      <c r="H121" s="770"/>
      <c r="I121" s="571" t="s">
        <v>763</v>
      </c>
      <c r="J121" s="571"/>
      <c r="K121" s="571"/>
      <c r="L121" s="571"/>
      <c r="M121" s="571"/>
      <c r="N121" s="571"/>
      <c r="O121" s="571"/>
      <c r="P121" s="571" t="s">
        <v>764</v>
      </c>
      <c r="Q121" s="571"/>
      <c r="R121" s="571"/>
      <c r="S121" s="571"/>
      <c r="T121" s="571"/>
      <c r="U121" s="571"/>
      <c r="V121" s="571"/>
      <c r="W121" s="571" t="s">
        <v>765</v>
      </c>
      <c r="X121" s="571"/>
      <c r="Y121" s="571"/>
      <c r="Z121" s="571"/>
      <c r="AA121" s="571"/>
      <c r="AB121" s="571"/>
      <c r="AC121" s="571"/>
      <c r="AD121" s="571" t="s">
        <v>766</v>
      </c>
      <c r="AE121" s="571"/>
      <c r="AF121" s="571"/>
      <c r="AG121" s="571"/>
      <c r="AH121" s="571"/>
      <c r="AI121" s="571"/>
      <c r="AJ121" s="571"/>
      <c r="AK121" s="571"/>
    </row>
    <row r="122" spans="1:37" s="282" customFormat="1" ht="9.75" customHeight="1">
      <c r="A122" s="283"/>
      <c r="B122" s="219"/>
      <c r="C122" s="219"/>
      <c r="D122" s="219"/>
      <c r="E122" s="219"/>
      <c r="F122" s="219"/>
      <c r="G122" s="219"/>
      <c r="H122" s="284"/>
      <c r="I122" s="283"/>
      <c r="J122" s="285"/>
      <c r="K122" s="285"/>
      <c r="L122" s="285"/>
      <c r="M122" s="285"/>
      <c r="N122" s="285"/>
      <c r="O122" s="285"/>
      <c r="P122" s="283"/>
      <c r="Q122" s="285"/>
      <c r="R122" s="285"/>
      <c r="S122" s="285"/>
      <c r="T122" s="285"/>
      <c r="U122" s="285"/>
      <c r="V122" s="285"/>
      <c r="W122" s="283"/>
      <c r="X122" s="285"/>
      <c r="Y122" s="285"/>
      <c r="Z122" s="285"/>
      <c r="AA122" s="285"/>
      <c r="AB122" s="285"/>
      <c r="AC122" s="285"/>
      <c r="AD122" s="283"/>
      <c r="AE122" s="285"/>
      <c r="AF122" s="285"/>
      <c r="AG122" s="285"/>
      <c r="AH122" s="285"/>
      <c r="AI122" s="285"/>
      <c r="AJ122" s="285"/>
      <c r="AK122" s="286"/>
    </row>
    <row r="123" spans="1:39" s="215" customFormat="1" ht="16.5" customHeight="1">
      <c r="A123" s="772" t="s">
        <v>767</v>
      </c>
      <c r="B123" s="773"/>
      <c r="C123" s="773"/>
      <c r="D123" s="773"/>
      <c r="E123" s="773"/>
      <c r="F123" s="773"/>
      <c r="G123" s="773"/>
      <c r="H123" s="773"/>
      <c r="I123" s="773"/>
      <c r="J123" s="773"/>
      <c r="K123" s="773"/>
      <c r="L123" s="773"/>
      <c r="M123" s="773"/>
      <c r="N123" s="773"/>
      <c r="O123" s="773"/>
      <c r="P123" s="773"/>
      <c r="Q123" s="773"/>
      <c r="R123" s="773"/>
      <c r="S123" s="773"/>
      <c r="T123" s="773"/>
      <c r="U123" s="773"/>
      <c r="V123" s="773"/>
      <c r="W123" s="773"/>
      <c r="X123" s="773"/>
      <c r="Y123" s="773"/>
      <c r="Z123" s="773"/>
      <c r="AA123" s="773"/>
      <c r="AB123" s="773"/>
      <c r="AC123" s="773"/>
      <c r="AD123" s="773"/>
      <c r="AE123" s="773"/>
      <c r="AF123" s="773"/>
      <c r="AG123" s="773"/>
      <c r="AH123" s="773"/>
      <c r="AI123" s="773"/>
      <c r="AJ123" s="773"/>
      <c r="AK123" s="773"/>
      <c r="AL123" s="221"/>
      <c r="AM123" s="221"/>
    </row>
    <row r="124" spans="1:39" s="215" customFormat="1" ht="16.5" customHeight="1">
      <c r="A124" s="569" t="s">
        <v>768</v>
      </c>
      <c r="B124" s="569"/>
      <c r="C124" s="569"/>
      <c r="D124" s="569"/>
      <c r="E124" s="569"/>
      <c r="F124" s="569"/>
      <c r="G124" s="569"/>
      <c r="H124" s="569"/>
      <c r="I124" s="569"/>
      <c r="J124" s="569"/>
      <c r="K124" s="569"/>
      <c r="L124" s="569"/>
      <c r="M124" s="569"/>
      <c r="N124" s="569"/>
      <c r="O124" s="569"/>
      <c r="P124" s="582" t="s">
        <v>767</v>
      </c>
      <c r="Q124" s="569"/>
      <c r="R124" s="569"/>
      <c r="S124" s="569"/>
      <c r="T124" s="569"/>
      <c r="U124" s="569"/>
      <c r="V124" s="569"/>
      <c r="W124" s="569"/>
      <c r="X124" s="570"/>
      <c r="Y124" s="582" t="s">
        <v>769</v>
      </c>
      <c r="Z124" s="567"/>
      <c r="AA124" s="567"/>
      <c r="AB124" s="567"/>
      <c r="AC124" s="567"/>
      <c r="AD124" s="567"/>
      <c r="AE124" s="568"/>
      <c r="AF124" s="582" t="s">
        <v>770</v>
      </c>
      <c r="AG124" s="569"/>
      <c r="AH124" s="569"/>
      <c r="AI124" s="569"/>
      <c r="AJ124" s="569"/>
      <c r="AK124" s="570"/>
      <c r="AL124" s="287"/>
      <c r="AM124" s="287"/>
    </row>
    <row r="125" spans="1:39" s="215" customFormat="1" ht="16.5" customHeight="1">
      <c r="A125" s="771" t="s">
        <v>507</v>
      </c>
      <c r="B125" s="608"/>
      <c r="C125" s="608"/>
      <c r="D125" s="608"/>
      <c r="E125" s="608"/>
      <c r="F125" s="608"/>
      <c r="G125" s="608"/>
      <c r="H125" s="608"/>
      <c r="I125" s="608"/>
      <c r="J125" s="608"/>
      <c r="K125" s="608"/>
      <c r="L125" s="608"/>
      <c r="M125" s="608"/>
      <c r="N125" s="608"/>
      <c r="O125" s="608"/>
      <c r="P125" s="555">
        <v>0</v>
      </c>
      <c r="Q125" s="554"/>
      <c r="R125" s="554"/>
      <c r="S125" s="554"/>
      <c r="T125" s="554"/>
      <c r="U125" s="554"/>
      <c r="V125" s="554"/>
      <c r="W125" s="554"/>
      <c r="X125" s="554"/>
      <c r="Y125" s="779">
        <f>SUM(P125*0.5/100)</f>
        <v>0</v>
      </c>
      <c r="Z125" s="780"/>
      <c r="AA125" s="780"/>
      <c r="AB125" s="780"/>
      <c r="AC125" s="780"/>
      <c r="AD125" s="780"/>
      <c r="AE125" s="781"/>
      <c r="AF125" s="547"/>
      <c r="AG125" s="567"/>
      <c r="AH125" s="567"/>
      <c r="AI125" s="567"/>
      <c r="AJ125" s="567"/>
      <c r="AK125" s="568"/>
      <c r="AL125" s="272"/>
      <c r="AM125" s="272"/>
    </row>
    <row r="126" spans="1:39" s="215" customFormat="1" ht="16.5" customHeight="1">
      <c r="A126" s="771" t="s">
        <v>771</v>
      </c>
      <c r="B126" s="608"/>
      <c r="C126" s="608"/>
      <c r="D126" s="608"/>
      <c r="E126" s="608"/>
      <c r="F126" s="608"/>
      <c r="G126" s="608"/>
      <c r="H126" s="608"/>
      <c r="I126" s="608"/>
      <c r="J126" s="608"/>
      <c r="K126" s="608"/>
      <c r="L126" s="608"/>
      <c r="M126" s="608"/>
      <c r="N126" s="608"/>
      <c r="O126" s="608"/>
      <c r="P126" s="555">
        <v>0</v>
      </c>
      <c r="Q126" s="554"/>
      <c r="R126" s="554"/>
      <c r="S126" s="554"/>
      <c r="T126" s="554"/>
      <c r="U126" s="554"/>
      <c r="V126" s="554"/>
      <c r="W126" s="554"/>
      <c r="X126" s="554"/>
      <c r="Y126" s="555">
        <f>SUM(P126-5000000)*0.005+25000</f>
        <v>0</v>
      </c>
      <c r="Z126" s="554"/>
      <c r="AA126" s="554"/>
      <c r="AB126" s="554"/>
      <c r="AC126" s="554"/>
      <c r="AD126" s="554"/>
      <c r="AE126" s="546"/>
      <c r="AF126" s="547"/>
      <c r="AG126" s="567"/>
      <c r="AH126" s="567"/>
      <c r="AI126" s="567"/>
      <c r="AJ126" s="567"/>
      <c r="AK126" s="568"/>
      <c r="AL126" s="272"/>
      <c r="AM126" s="272"/>
    </row>
    <row r="127" spans="1:39" s="215" customFormat="1" ht="16.5" customHeight="1">
      <c r="A127" s="771" t="s">
        <v>772</v>
      </c>
      <c r="B127" s="608"/>
      <c r="C127" s="608"/>
      <c r="D127" s="608"/>
      <c r="E127" s="608"/>
      <c r="F127" s="608"/>
      <c r="G127" s="608"/>
      <c r="H127" s="608"/>
      <c r="I127" s="608"/>
      <c r="J127" s="608"/>
      <c r="K127" s="608"/>
      <c r="L127" s="608"/>
      <c r="M127" s="608"/>
      <c r="N127" s="608"/>
      <c r="O127" s="608"/>
      <c r="P127" s="555"/>
      <c r="Q127" s="554"/>
      <c r="R127" s="554"/>
      <c r="S127" s="554"/>
      <c r="T127" s="554"/>
      <c r="U127" s="554"/>
      <c r="V127" s="554"/>
      <c r="W127" s="554"/>
      <c r="X127" s="554"/>
      <c r="Y127" s="555"/>
      <c r="Z127" s="554"/>
      <c r="AA127" s="554"/>
      <c r="AB127" s="554"/>
      <c r="AC127" s="554"/>
      <c r="AD127" s="554"/>
      <c r="AE127" s="546"/>
      <c r="AF127" s="547"/>
      <c r="AG127" s="567"/>
      <c r="AH127" s="567"/>
      <c r="AI127" s="567"/>
      <c r="AJ127" s="567"/>
      <c r="AK127" s="568"/>
      <c r="AL127" s="272"/>
      <c r="AM127" s="272"/>
    </row>
    <row r="128" spans="1:39" s="215" customFormat="1" ht="7.5" customHeight="1">
      <c r="A128" s="551"/>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52"/>
      <c r="AL128" s="272"/>
      <c r="AM128" s="272"/>
    </row>
    <row r="129" spans="1:37" s="215" customFormat="1" ht="16.5" customHeight="1">
      <c r="A129" s="774" t="s">
        <v>773</v>
      </c>
      <c r="B129" s="775"/>
      <c r="C129" s="775"/>
      <c r="D129" s="775"/>
      <c r="E129" s="775"/>
      <c r="F129" s="775"/>
      <c r="G129" s="775"/>
      <c r="H129" s="775"/>
      <c r="I129" s="775"/>
      <c r="J129" s="775"/>
      <c r="K129" s="775"/>
      <c r="L129" s="775"/>
      <c r="M129" s="775"/>
      <c r="N129" s="775"/>
      <c r="O129" s="775"/>
      <c r="P129" s="775"/>
      <c r="Q129" s="775"/>
      <c r="R129" s="775"/>
      <c r="S129" s="775"/>
      <c r="T129" s="775"/>
      <c r="U129" s="776"/>
      <c r="V129" s="548" t="s">
        <v>774</v>
      </c>
      <c r="W129" s="548"/>
      <c r="X129" s="548" t="s">
        <v>748</v>
      </c>
      <c r="Y129" s="548"/>
      <c r="Z129" s="548"/>
      <c r="AA129" s="548"/>
      <c r="AB129" s="548"/>
      <c r="AC129" s="548"/>
      <c r="AD129" s="548"/>
      <c r="AE129" s="548" t="s">
        <v>775</v>
      </c>
      <c r="AF129" s="548"/>
      <c r="AG129" s="548"/>
      <c r="AH129" s="548"/>
      <c r="AI129" s="548"/>
      <c r="AJ129" s="548"/>
      <c r="AK129" s="548"/>
    </row>
    <row r="130" spans="1:37" s="215" customFormat="1" ht="16.5" customHeight="1">
      <c r="A130" s="607" t="s">
        <v>776</v>
      </c>
      <c r="B130" s="608"/>
      <c r="C130" s="608"/>
      <c r="D130" s="608"/>
      <c r="E130" s="608"/>
      <c r="F130" s="608"/>
      <c r="G130" s="608"/>
      <c r="H130" s="608"/>
      <c r="I130" s="608"/>
      <c r="J130" s="608"/>
      <c r="K130" s="608"/>
      <c r="L130" s="608"/>
      <c r="M130" s="608"/>
      <c r="N130" s="608"/>
      <c r="O130" s="608"/>
      <c r="P130" s="608"/>
      <c r="Q130" s="608"/>
      <c r="R130" s="608"/>
      <c r="S130" s="608"/>
      <c r="T130" s="608"/>
      <c r="U130" s="608"/>
      <c r="V130" s="606">
        <v>4</v>
      </c>
      <c r="W130" s="606"/>
      <c r="X130" s="604">
        <f>AE130/V130*100</f>
        <v>0</v>
      </c>
      <c r="Y130" s="604"/>
      <c r="Z130" s="604"/>
      <c r="AA130" s="604"/>
      <c r="AB130" s="604"/>
      <c r="AC130" s="604"/>
      <c r="AD130" s="604"/>
      <c r="AE130" s="604"/>
      <c r="AF130" s="604"/>
      <c r="AG130" s="604"/>
      <c r="AH130" s="604"/>
      <c r="AI130" s="604"/>
      <c r="AJ130" s="604"/>
      <c r="AK130" s="604"/>
    </row>
    <row r="131" spans="1:37" s="215" customFormat="1" ht="16.5" customHeight="1">
      <c r="A131" s="607" t="s">
        <v>488</v>
      </c>
      <c r="B131" s="608"/>
      <c r="C131" s="608"/>
      <c r="D131" s="608"/>
      <c r="E131" s="608"/>
      <c r="F131" s="608"/>
      <c r="G131" s="608"/>
      <c r="H131" s="608"/>
      <c r="I131" s="608"/>
      <c r="J131" s="608"/>
      <c r="K131" s="608"/>
      <c r="L131" s="608"/>
      <c r="M131" s="608"/>
      <c r="N131" s="608"/>
      <c r="O131" s="608"/>
      <c r="P131" s="608"/>
      <c r="Q131" s="608"/>
      <c r="R131" s="608"/>
      <c r="S131" s="608"/>
      <c r="T131" s="608"/>
      <c r="U131" s="608"/>
      <c r="V131" s="606">
        <v>10</v>
      </c>
      <c r="W131" s="606"/>
      <c r="X131" s="604">
        <f>AE131/V131*100</f>
        <v>0</v>
      </c>
      <c r="Y131" s="604"/>
      <c r="Z131" s="604"/>
      <c r="AA131" s="604"/>
      <c r="AB131" s="604"/>
      <c r="AC131" s="604"/>
      <c r="AD131" s="604"/>
      <c r="AE131" s="604"/>
      <c r="AF131" s="604"/>
      <c r="AG131" s="604"/>
      <c r="AH131" s="604"/>
      <c r="AI131" s="604"/>
      <c r="AJ131" s="604"/>
      <c r="AK131" s="604"/>
    </row>
    <row r="132" spans="1:37" ht="16.5" customHeight="1">
      <c r="A132" s="607" t="s">
        <v>497</v>
      </c>
      <c r="B132" s="608"/>
      <c r="C132" s="608"/>
      <c r="D132" s="608"/>
      <c r="E132" s="608"/>
      <c r="F132" s="608"/>
      <c r="G132" s="608"/>
      <c r="H132" s="608"/>
      <c r="I132" s="608"/>
      <c r="J132" s="608"/>
      <c r="K132" s="608"/>
      <c r="L132" s="608"/>
      <c r="M132" s="608"/>
      <c r="N132" s="608"/>
      <c r="O132" s="608"/>
      <c r="P132" s="608"/>
      <c r="Q132" s="608"/>
      <c r="R132" s="608"/>
      <c r="S132" s="608"/>
      <c r="T132" s="608"/>
      <c r="U132" s="608"/>
      <c r="V132" s="606">
        <v>6</v>
      </c>
      <c r="W132" s="606"/>
      <c r="X132" s="604">
        <f>AE132/V132*100</f>
        <v>0</v>
      </c>
      <c r="Y132" s="604"/>
      <c r="Z132" s="604"/>
      <c r="AA132" s="604"/>
      <c r="AB132" s="604"/>
      <c r="AC132" s="604"/>
      <c r="AD132" s="604"/>
      <c r="AE132" s="604"/>
      <c r="AF132" s="604"/>
      <c r="AG132" s="604"/>
      <c r="AH132" s="604"/>
      <c r="AI132" s="604"/>
      <c r="AJ132" s="604"/>
      <c r="AK132" s="604"/>
    </row>
    <row r="133" spans="1:37" ht="16.5" customHeight="1">
      <c r="A133" s="607" t="s">
        <v>777</v>
      </c>
      <c r="B133" s="608"/>
      <c r="C133" s="608"/>
      <c r="D133" s="608"/>
      <c r="E133" s="608"/>
      <c r="F133" s="608"/>
      <c r="G133" s="608"/>
      <c r="H133" s="608"/>
      <c r="I133" s="608"/>
      <c r="J133" s="608"/>
      <c r="K133" s="608"/>
      <c r="L133" s="608"/>
      <c r="M133" s="608"/>
      <c r="N133" s="608"/>
      <c r="O133" s="608"/>
      <c r="P133" s="608"/>
      <c r="Q133" s="608"/>
      <c r="R133" s="608"/>
      <c r="S133" s="608"/>
      <c r="T133" s="608"/>
      <c r="U133" s="608"/>
      <c r="V133" s="606">
        <v>1</v>
      </c>
      <c r="W133" s="606"/>
      <c r="X133" s="604">
        <f>AE133/V133*100</f>
        <v>0</v>
      </c>
      <c r="Y133" s="604"/>
      <c r="Z133" s="604"/>
      <c r="AA133" s="604"/>
      <c r="AB133" s="604"/>
      <c r="AC133" s="604"/>
      <c r="AD133" s="604"/>
      <c r="AE133" s="604"/>
      <c r="AF133" s="604"/>
      <c r="AG133" s="604"/>
      <c r="AH133" s="604"/>
      <c r="AI133" s="604"/>
      <c r="AJ133" s="604"/>
      <c r="AK133" s="604"/>
    </row>
    <row r="134" spans="1:37" ht="16.5" customHeight="1">
      <c r="A134" s="607" t="s">
        <v>479</v>
      </c>
      <c r="B134" s="608"/>
      <c r="C134" s="608"/>
      <c r="D134" s="608"/>
      <c r="E134" s="608"/>
      <c r="F134" s="608"/>
      <c r="G134" s="608"/>
      <c r="H134" s="608"/>
      <c r="I134" s="608"/>
      <c r="J134" s="608"/>
      <c r="K134" s="608"/>
      <c r="L134" s="608"/>
      <c r="M134" s="608"/>
      <c r="N134" s="608"/>
      <c r="O134" s="608"/>
      <c r="P134" s="608"/>
      <c r="Q134" s="608"/>
      <c r="R134" s="608"/>
      <c r="S134" s="608"/>
      <c r="T134" s="608"/>
      <c r="U134" s="608"/>
      <c r="V134" s="606">
        <v>2</v>
      </c>
      <c r="W134" s="606"/>
      <c r="X134" s="604">
        <f>AE134/V134*100</f>
        <v>0</v>
      </c>
      <c r="Y134" s="604"/>
      <c r="Z134" s="604"/>
      <c r="AA134" s="604"/>
      <c r="AB134" s="604"/>
      <c r="AC134" s="604"/>
      <c r="AD134" s="604"/>
      <c r="AE134" s="604"/>
      <c r="AF134" s="604"/>
      <c r="AG134" s="604"/>
      <c r="AH134" s="604"/>
      <c r="AI134" s="604"/>
      <c r="AJ134" s="604"/>
      <c r="AK134" s="604"/>
    </row>
    <row r="135" spans="1:37" ht="16.5" customHeight="1">
      <c r="A135" s="607" t="s">
        <v>499</v>
      </c>
      <c r="B135" s="608"/>
      <c r="C135" s="608"/>
      <c r="D135" s="608"/>
      <c r="E135" s="608"/>
      <c r="F135" s="608"/>
      <c r="G135" s="608"/>
      <c r="H135" s="608"/>
      <c r="I135" s="608"/>
      <c r="J135" s="608"/>
      <c r="K135" s="608"/>
      <c r="L135" s="608"/>
      <c r="M135" s="608"/>
      <c r="N135" s="608"/>
      <c r="O135" s="608"/>
      <c r="P135" s="608"/>
      <c r="Q135" s="608"/>
      <c r="R135" s="608"/>
      <c r="S135" s="608"/>
      <c r="T135" s="608"/>
      <c r="U135" s="608"/>
      <c r="V135" s="606">
        <v>5</v>
      </c>
      <c r="W135" s="606"/>
      <c r="X135" s="604">
        <v>0</v>
      </c>
      <c r="Y135" s="604"/>
      <c r="Z135" s="604"/>
      <c r="AA135" s="604"/>
      <c r="AB135" s="604"/>
      <c r="AC135" s="604"/>
      <c r="AD135" s="604"/>
      <c r="AE135" s="604">
        <f>IF(AND(X135&gt;=0,X135&lt;=150000),0,IF(AND(X135&gt;150000,X135&lt;=400000),ROUND((X135-150000)*5/100,0),IF(AND(X135&gt;400000,X135&lt;=1000000),12500+ROUND((X135-400000)*7.5/100,0),57500+ROUND((X135-1000000)*10/100,0))))</f>
        <v>0</v>
      </c>
      <c r="AF135" s="604"/>
      <c r="AG135" s="604"/>
      <c r="AH135" s="604"/>
      <c r="AI135" s="604"/>
      <c r="AJ135" s="604"/>
      <c r="AK135" s="604"/>
    </row>
    <row r="136" spans="1:37" ht="16.5" customHeight="1">
      <c r="A136" s="607" t="s">
        <v>509</v>
      </c>
      <c r="B136" s="608"/>
      <c r="C136" s="608"/>
      <c r="D136" s="608"/>
      <c r="E136" s="608"/>
      <c r="F136" s="608"/>
      <c r="G136" s="608"/>
      <c r="H136" s="608"/>
      <c r="I136" s="608"/>
      <c r="J136" s="608"/>
      <c r="K136" s="608"/>
      <c r="L136" s="608"/>
      <c r="M136" s="608"/>
      <c r="N136" s="608"/>
      <c r="O136" s="608"/>
      <c r="P136" s="608"/>
      <c r="Q136" s="608"/>
      <c r="R136" s="608"/>
      <c r="S136" s="608"/>
      <c r="T136" s="608"/>
      <c r="U136" s="608"/>
      <c r="V136" s="606">
        <v>5</v>
      </c>
      <c r="W136" s="606"/>
      <c r="X136" s="604">
        <v>0</v>
      </c>
      <c r="Y136" s="604"/>
      <c r="Z136" s="604"/>
      <c r="AA136" s="604"/>
      <c r="AB136" s="604"/>
      <c r="AC136" s="604"/>
      <c r="AD136" s="604"/>
      <c r="AE136" s="604">
        <f>IF(AND(X136&gt;=0,X136&lt;=150000),0,IF(AND(X136&gt;150000,X136&lt;=400000),ROUND((X136-150000)*5/100,0),IF(AND(X136&gt;400000,X136&lt;=1000000),12500+ROUND((X136-400000)*7.5/100,0),57500+ROUND((X136-1000000)*10/100,0))))</f>
        <v>0</v>
      </c>
      <c r="AF136" s="604"/>
      <c r="AG136" s="604"/>
      <c r="AH136" s="604"/>
      <c r="AI136" s="604"/>
      <c r="AJ136" s="604"/>
      <c r="AK136" s="604"/>
    </row>
    <row r="137" spans="1:37" ht="16.5" customHeight="1">
      <c r="A137" s="607" t="s">
        <v>500</v>
      </c>
      <c r="B137" s="608"/>
      <c r="C137" s="608"/>
      <c r="D137" s="608"/>
      <c r="E137" s="608"/>
      <c r="F137" s="608"/>
      <c r="G137" s="608"/>
      <c r="H137" s="608"/>
      <c r="I137" s="608"/>
      <c r="J137" s="608"/>
      <c r="K137" s="608"/>
      <c r="L137" s="608"/>
      <c r="M137" s="608"/>
      <c r="N137" s="608"/>
      <c r="O137" s="608"/>
      <c r="P137" s="608"/>
      <c r="Q137" s="608"/>
      <c r="R137" s="608"/>
      <c r="S137" s="608"/>
      <c r="T137" s="608"/>
      <c r="U137" s="608"/>
      <c r="V137" s="606">
        <v>10</v>
      </c>
      <c r="W137" s="606"/>
      <c r="X137" s="604">
        <f>AE137/5*100</f>
        <v>0</v>
      </c>
      <c r="Y137" s="604"/>
      <c r="Z137" s="604"/>
      <c r="AA137" s="604"/>
      <c r="AB137" s="604"/>
      <c r="AC137" s="604"/>
      <c r="AD137" s="604"/>
      <c r="AE137" s="604"/>
      <c r="AF137" s="604"/>
      <c r="AG137" s="604"/>
      <c r="AH137" s="604"/>
      <c r="AI137" s="604"/>
      <c r="AJ137" s="604"/>
      <c r="AK137" s="604"/>
    </row>
    <row r="138" spans="1:37" ht="16.5" customHeight="1">
      <c r="A138" s="607" t="s">
        <v>501</v>
      </c>
      <c r="B138" s="608"/>
      <c r="C138" s="608"/>
      <c r="D138" s="608"/>
      <c r="E138" s="608"/>
      <c r="F138" s="608"/>
      <c r="G138" s="608"/>
      <c r="H138" s="608"/>
      <c r="I138" s="608"/>
      <c r="J138" s="608"/>
      <c r="K138" s="608"/>
      <c r="L138" s="608"/>
      <c r="M138" s="608"/>
      <c r="N138" s="608"/>
      <c r="O138" s="608"/>
      <c r="P138" s="608"/>
      <c r="Q138" s="608"/>
      <c r="R138" s="608"/>
      <c r="S138" s="608"/>
      <c r="T138" s="608"/>
      <c r="U138" s="608"/>
      <c r="V138" s="606">
        <v>20</v>
      </c>
      <c r="W138" s="606"/>
      <c r="X138" s="604">
        <f>AE138/5*100</f>
        <v>0</v>
      </c>
      <c r="Y138" s="604"/>
      <c r="Z138" s="604"/>
      <c r="AA138" s="604"/>
      <c r="AB138" s="604"/>
      <c r="AC138" s="604"/>
      <c r="AD138" s="604"/>
      <c r="AE138" s="604"/>
      <c r="AF138" s="604"/>
      <c r="AG138" s="604"/>
      <c r="AH138" s="604"/>
      <c r="AI138" s="604"/>
      <c r="AJ138" s="604"/>
      <c r="AK138" s="604"/>
    </row>
    <row r="139" spans="1:37" ht="16.5" customHeight="1">
      <c r="A139" s="607" t="s">
        <v>502</v>
      </c>
      <c r="B139" s="608"/>
      <c r="C139" s="608"/>
      <c r="D139" s="608"/>
      <c r="E139" s="608"/>
      <c r="F139" s="608"/>
      <c r="G139" s="608"/>
      <c r="H139" s="608"/>
      <c r="I139" s="608"/>
      <c r="J139" s="608"/>
      <c r="K139" s="608"/>
      <c r="L139" s="608"/>
      <c r="M139" s="608"/>
      <c r="N139" s="608"/>
      <c r="O139" s="608"/>
      <c r="P139" s="608"/>
      <c r="Q139" s="608"/>
      <c r="R139" s="608"/>
      <c r="S139" s="608"/>
      <c r="T139" s="608"/>
      <c r="U139" s="608"/>
      <c r="V139" s="606">
        <v>10</v>
      </c>
      <c r="W139" s="606"/>
      <c r="X139" s="604">
        <f>AE139/V139*100</f>
        <v>0</v>
      </c>
      <c r="Y139" s="604"/>
      <c r="Z139" s="604"/>
      <c r="AA139" s="604"/>
      <c r="AB139" s="604"/>
      <c r="AC139" s="604"/>
      <c r="AD139" s="604"/>
      <c r="AE139" s="604"/>
      <c r="AF139" s="604"/>
      <c r="AG139" s="604"/>
      <c r="AH139" s="604"/>
      <c r="AI139" s="604"/>
      <c r="AJ139" s="604"/>
      <c r="AK139" s="604"/>
    </row>
    <row r="140" spans="1:37" ht="16.5" customHeight="1">
      <c r="A140" s="607" t="s">
        <v>503</v>
      </c>
      <c r="B140" s="608"/>
      <c r="C140" s="608"/>
      <c r="D140" s="608"/>
      <c r="E140" s="608"/>
      <c r="F140" s="608"/>
      <c r="G140" s="608"/>
      <c r="H140" s="608"/>
      <c r="I140" s="608"/>
      <c r="J140" s="608"/>
      <c r="K140" s="608"/>
      <c r="L140" s="608"/>
      <c r="M140" s="608"/>
      <c r="N140" s="608"/>
      <c r="O140" s="608"/>
      <c r="P140" s="608"/>
      <c r="Q140" s="608"/>
      <c r="R140" s="608"/>
      <c r="S140" s="608"/>
      <c r="T140" s="608"/>
      <c r="U140" s="608"/>
      <c r="V140" s="606">
        <v>10</v>
      </c>
      <c r="W140" s="606"/>
      <c r="X140" s="604"/>
      <c r="Y140" s="604"/>
      <c r="Z140" s="604"/>
      <c r="AA140" s="604"/>
      <c r="AB140" s="604"/>
      <c r="AC140" s="604"/>
      <c r="AD140" s="604"/>
      <c r="AE140" s="604"/>
      <c r="AF140" s="604"/>
      <c r="AG140" s="604"/>
      <c r="AH140" s="604"/>
      <c r="AI140" s="604"/>
      <c r="AJ140" s="604"/>
      <c r="AK140" s="604"/>
    </row>
    <row r="141" spans="1:37" ht="16.5" customHeight="1">
      <c r="A141" s="607" t="s">
        <v>504</v>
      </c>
      <c r="B141" s="608"/>
      <c r="C141" s="608"/>
      <c r="D141" s="608"/>
      <c r="E141" s="608"/>
      <c r="F141" s="608"/>
      <c r="G141" s="608"/>
      <c r="H141" s="608"/>
      <c r="I141" s="608"/>
      <c r="J141" s="608"/>
      <c r="K141" s="608"/>
      <c r="L141" s="608"/>
      <c r="M141" s="608"/>
      <c r="N141" s="608"/>
      <c r="O141" s="608"/>
      <c r="P141" s="608"/>
      <c r="Q141" s="608"/>
      <c r="R141" s="608"/>
      <c r="S141" s="608"/>
      <c r="T141" s="608"/>
      <c r="U141" s="608"/>
      <c r="V141" s="606">
        <v>5</v>
      </c>
      <c r="W141" s="606"/>
      <c r="X141" s="604">
        <f>AE141/V141*100</f>
        <v>0</v>
      </c>
      <c r="Y141" s="604"/>
      <c r="Z141" s="604"/>
      <c r="AA141" s="604"/>
      <c r="AB141" s="604"/>
      <c r="AC141" s="604"/>
      <c r="AD141" s="604"/>
      <c r="AE141" s="604"/>
      <c r="AF141" s="604"/>
      <c r="AG141" s="604"/>
      <c r="AH141" s="604"/>
      <c r="AI141" s="604"/>
      <c r="AJ141" s="604"/>
      <c r="AK141" s="604"/>
    </row>
    <row r="142" spans="1:72" ht="16.5" customHeight="1">
      <c r="A142" s="607" t="s">
        <v>778</v>
      </c>
      <c r="B142" s="608"/>
      <c r="C142" s="608"/>
      <c r="D142" s="608"/>
      <c r="E142" s="608"/>
      <c r="F142" s="608"/>
      <c r="G142" s="608"/>
      <c r="H142" s="608"/>
      <c r="I142" s="608"/>
      <c r="J142" s="608"/>
      <c r="K142" s="608"/>
      <c r="L142" s="608"/>
      <c r="M142" s="608"/>
      <c r="N142" s="608"/>
      <c r="O142" s="608"/>
      <c r="P142" s="608"/>
      <c r="Q142" s="608"/>
      <c r="R142" s="608"/>
      <c r="S142" s="608"/>
      <c r="T142" s="608"/>
      <c r="U142" s="608"/>
      <c r="V142" s="606">
        <v>0.001</v>
      </c>
      <c r="W142" s="606"/>
      <c r="X142" s="604">
        <f>AE142/V142*100</f>
        <v>0</v>
      </c>
      <c r="Y142" s="604"/>
      <c r="Z142" s="604"/>
      <c r="AA142" s="604"/>
      <c r="AB142" s="604"/>
      <c r="AC142" s="604"/>
      <c r="AD142" s="604"/>
      <c r="AE142" s="604"/>
      <c r="AF142" s="604"/>
      <c r="AG142" s="604"/>
      <c r="AH142" s="604"/>
      <c r="AI142" s="604"/>
      <c r="AJ142" s="604"/>
      <c r="AK142" s="604"/>
      <c r="AO142" s="600" t="s">
        <v>679</v>
      </c>
      <c r="AP142" s="600"/>
      <c r="AQ142" s="600"/>
      <c r="AR142" s="600"/>
      <c r="AS142" s="600"/>
      <c r="AT142" s="600"/>
      <c r="AU142" s="600"/>
      <c r="AV142" s="600"/>
      <c r="AW142" s="600"/>
      <c r="AX142" s="600"/>
      <c r="AY142" s="600"/>
      <c r="AZ142" s="600"/>
      <c r="BA142" s="600"/>
      <c r="BB142" s="600"/>
      <c r="BC142" s="600"/>
      <c r="BD142" s="600"/>
      <c r="BE142" s="600"/>
      <c r="BF142" s="600"/>
      <c r="BG142" s="600"/>
      <c r="BH142" s="600"/>
      <c r="BI142" s="600"/>
      <c r="BJ142" s="600"/>
      <c r="BK142" s="600"/>
      <c r="BL142" s="600"/>
      <c r="BM142" s="600"/>
      <c r="BN142" s="600"/>
      <c r="BO142" s="600"/>
      <c r="BP142" s="600"/>
      <c r="BQ142" s="600"/>
      <c r="BR142" s="600"/>
      <c r="BS142" s="600"/>
      <c r="BT142" s="600"/>
    </row>
    <row r="143" ht="14.25" hidden="1"/>
    <row r="144" spans="1:17" ht="24.75" customHeight="1" hidden="1">
      <c r="A144" s="777" t="s">
        <v>779</v>
      </c>
      <c r="B144" s="777"/>
      <c r="C144" s="777"/>
      <c r="D144" s="777"/>
      <c r="E144" s="777"/>
      <c r="F144" s="777"/>
      <c r="G144" s="778">
        <f>IF(IncomefromSalary=0,0,(IncomefromSalary/TotalTaxableIncome*100))</f>
        <v>0</v>
      </c>
      <c r="H144" s="778"/>
      <c r="I144" s="778"/>
      <c r="J144" s="778"/>
      <c r="K144" s="778"/>
      <c r="L144" s="778"/>
      <c r="M144" s="778"/>
      <c r="N144" s="778"/>
      <c r="O144" s="778"/>
      <c r="P144" s="778"/>
      <c r="Q144" s="778"/>
    </row>
    <row r="145" spans="1:17" ht="24.75" customHeight="1" hidden="1">
      <c r="A145" s="777" t="s">
        <v>780</v>
      </c>
      <c r="B145" s="777"/>
      <c r="C145" s="777"/>
      <c r="D145" s="777"/>
      <c r="E145" s="777"/>
      <c r="F145" s="777"/>
      <c r="G145" s="778">
        <f>IF(TotalTaxableIncome&lt;=0,0,(SUM(IncomefromBusiness,SharefromAOP,CapitalGains,IncomefromOtherSources)-DeductibleAllowances)/TotalTaxableIncome*100)</f>
        <v>100</v>
      </c>
      <c r="H145" s="778"/>
      <c r="I145" s="778"/>
      <c r="J145" s="778"/>
      <c r="K145" s="778"/>
      <c r="L145" s="778"/>
      <c r="M145" s="778"/>
      <c r="N145" s="778"/>
      <c r="O145" s="778"/>
      <c r="P145" s="778"/>
      <c r="Q145" s="778"/>
    </row>
    <row r="146" ht="14.25" hidden="1"/>
    <row r="147" spans="1:4" ht="14.25" hidden="1">
      <c r="A147" s="82" t="s">
        <v>781</v>
      </c>
      <c r="D147" s="82" t="s">
        <v>782</v>
      </c>
    </row>
    <row r="148" ht="14.25" hidden="1"/>
    <row r="149" spans="1:4" ht="14.25" hidden="1">
      <c r="A149" s="220" t="s">
        <v>783</v>
      </c>
      <c r="D149" s="220" t="s">
        <v>784</v>
      </c>
    </row>
    <row r="161" spans="9:10" ht="14.25">
      <c r="I161" s="288"/>
      <c r="J161" s="288"/>
    </row>
    <row r="162" spans="9:10" ht="14.25">
      <c r="I162" s="288"/>
      <c r="J162" s="288"/>
    </row>
    <row r="163" spans="9:10" ht="14.25">
      <c r="I163" s="288"/>
      <c r="J163" s="288"/>
    </row>
    <row r="164" spans="9:10" ht="14.25">
      <c r="I164" s="288"/>
      <c r="J164" s="288"/>
    </row>
    <row r="165" spans="9:10" ht="14.25">
      <c r="I165" s="288"/>
      <c r="J165" s="288"/>
    </row>
    <row r="166" spans="9:10" ht="14.25">
      <c r="I166" s="288"/>
      <c r="J166" s="288"/>
    </row>
    <row r="167" spans="9:10" ht="14.25">
      <c r="I167" s="288"/>
      <c r="J167" s="288"/>
    </row>
    <row r="168" spans="9:10" ht="14.25">
      <c r="I168" s="288"/>
      <c r="J168" s="288"/>
    </row>
    <row r="169" spans="9:10" ht="14.25">
      <c r="I169" s="288"/>
      <c r="J169" s="288"/>
    </row>
    <row r="170" spans="9:10" ht="14.25">
      <c r="I170" s="288"/>
      <c r="J170" s="288"/>
    </row>
    <row r="171" spans="9:10" ht="14.25">
      <c r="I171" s="288"/>
      <c r="J171" s="288"/>
    </row>
    <row r="172" spans="9:10" ht="14.25">
      <c r="I172" s="288"/>
      <c r="J172" s="288"/>
    </row>
    <row r="173" spans="9:10" ht="14.25">
      <c r="I173" s="288"/>
      <c r="J173" s="288"/>
    </row>
    <row r="174" spans="9:10" ht="14.25">
      <c r="I174" s="288"/>
      <c r="J174" s="288"/>
    </row>
    <row r="175" spans="9:10" ht="14.25">
      <c r="I175" s="288"/>
      <c r="J175" s="288"/>
    </row>
    <row r="176" spans="9:10" ht="14.25">
      <c r="I176" s="288"/>
      <c r="J176" s="288"/>
    </row>
    <row r="177" spans="9:10" ht="14.25">
      <c r="I177" s="288"/>
      <c r="J177" s="288"/>
    </row>
    <row r="178" spans="9:10" ht="14.25">
      <c r="I178" s="288"/>
      <c r="J178" s="288"/>
    </row>
    <row r="179" spans="9:10" ht="14.25">
      <c r="I179" s="288"/>
      <c r="J179" s="288"/>
    </row>
    <row r="180" spans="9:10" ht="14.25">
      <c r="I180" s="288"/>
      <c r="J180" s="288"/>
    </row>
    <row r="181" spans="9:10" ht="14.25">
      <c r="I181" s="288"/>
      <c r="J181" s="288"/>
    </row>
    <row r="182" spans="9:10" ht="14.25">
      <c r="I182" s="288"/>
      <c r="J182" s="288"/>
    </row>
    <row r="183" spans="9:10" ht="14.25">
      <c r="I183" s="288"/>
      <c r="J183" s="288"/>
    </row>
    <row r="184" spans="9:10" ht="14.25">
      <c r="I184" s="288"/>
      <c r="J184" s="288"/>
    </row>
    <row r="185" spans="9:10" ht="14.25">
      <c r="I185" s="288"/>
      <c r="J185" s="288"/>
    </row>
    <row r="186" spans="9:10" ht="14.25">
      <c r="I186" s="288"/>
      <c r="J186" s="288"/>
    </row>
    <row r="187" spans="9:10" ht="14.25">
      <c r="I187" s="288"/>
      <c r="J187" s="288"/>
    </row>
    <row r="188" spans="9:10" ht="14.25">
      <c r="I188" s="288"/>
      <c r="J188" s="288"/>
    </row>
    <row r="189" spans="9:10" ht="14.25">
      <c r="I189" s="288"/>
      <c r="J189" s="288"/>
    </row>
    <row r="190" spans="9:10" ht="14.25">
      <c r="I190" s="288"/>
      <c r="J190" s="288"/>
    </row>
    <row r="191" spans="9:10" ht="14.25">
      <c r="I191" s="288"/>
      <c r="J191" s="288"/>
    </row>
    <row r="192" spans="9:10" ht="14.25">
      <c r="I192" s="288"/>
      <c r="J192" s="288"/>
    </row>
    <row r="193" spans="9:10" ht="14.25">
      <c r="I193" s="288"/>
      <c r="J193" s="288"/>
    </row>
    <row r="194" spans="9:10" ht="14.25">
      <c r="I194" s="288"/>
      <c r="J194" s="288"/>
    </row>
    <row r="195" spans="9:10" ht="14.25">
      <c r="I195" s="288"/>
      <c r="J195" s="288"/>
    </row>
    <row r="196" spans="9:10" ht="14.25">
      <c r="I196" s="288"/>
      <c r="J196" s="288"/>
    </row>
    <row r="197" spans="9:10" ht="14.25">
      <c r="I197" s="288"/>
      <c r="J197" s="288"/>
    </row>
    <row r="198" spans="9:10" ht="14.25">
      <c r="I198" s="288"/>
      <c r="J198" s="288"/>
    </row>
    <row r="199" spans="9:10" ht="14.25">
      <c r="I199" s="288"/>
      <c r="J199" s="288"/>
    </row>
    <row r="200" spans="9:10" ht="14.25">
      <c r="I200" s="288"/>
      <c r="J200" s="288"/>
    </row>
    <row r="201" spans="9:10" ht="14.25">
      <c r="I201" s="288"/>
      <c r="J201" s="288"/>
    </row>
    <row r="202" spans="9:10" ht="14.25">
      <c r="I202" s="288"/>
      <c r="J202" s="288"/>
    </row>
    <row r="203" spans="9:10" ht="14.25">
      <c r="I203" s="288"/>
      <c r="J203" s="288"/>
    </row>
    <row r="204" spans="9:10" ht="14.25">
      <c r="I204" s="288"/>
      <c r="J204" s="288"/>
    </row>
    <row r="205" spans="9:10" ht="14.25">
      <c r="I205" s="288"/>
      <c r="J205" s="288"/>
    </row>
    <row r="206" spans="9:10" ht="14.25">
      <c r="I206" s="288"/>
      <c r="J206" s="288"/>
    </row>
    <row r="207" spans="9:10" ht="14.25">
      <c r="I207" s="288"/>
      <c r="J207" s="288"/>
    </row>
    <row r="208" spans="9:10" ht="14.25">
      <c r="I208" s="288"/>
      <c r="J208" s="288"/>
    </row>
    <row r="209" spans="9:10" ht="14.25">
      <c r="I209" s="288"/>
      <c r="J209" s="288"/>
    </row>
    <row r="210" spans="9:10" ht="14.25">
      <c r="I210" s="288"/>
      <c r="J210" s="288"/>
    </row>
    <row r="211" spans="9:10" ht="14.25">
      <c r="I211" s="288"/>
      <c r="J211" s="288"/>
    </row>
    <row r="212" spans="9:10" ht="14.25">
      <c r="I212" s="288"/>
      <c r="J212" s="288"/>
    </row>
    <row r="213" spans="9:10" ht="14.25">
      <c r="I213" s="288"/>
      <c r="J213" s="288"/>
    </row>
    <row r="214" spans="9:10" ht="14.25">
      <c r="I214" s="288"/>
      <c r="J214" s="288"/>
    </row>
    <row r="215" spans="9:10" ht="14.25">
      <c r="I215" s="288"/>
      <c r="J215" s="288"/>
    </row>
    <row r="216" spans="9:10" ht="14.25">
      <c r="I216" s="288"/>
      <c r="J216" s="288"/>
    </row>
    <row r="217" spans="9:10" ht="14.25">
      <c r="I217" s="288"/>
      <c r="J217" s="288"/>
    </row>
    <row r="218" spans="9:10" ht="14.25">
      <c r="I218" s="288"/>
      <c r="J218" s="288"/>
    </row>
    <row r="219" spans="9:10" ht="14.25">
      <c r="I219" s="288"/>
      <c r="J219" s="288"/>
    </row>
    <row r="220" spans="9:10" ht="14.25">
      <c r="I220" s="288"/>
      <c r="J220" s="288"/>
    </row>
    <row r="221" spans="9:10" ht="14.25">
      <c r="I221" s="288"/>
      <c r="J221" s="288"/>
    </row>
    <row r="222" spans="9:10" ht="14.25">
      <c r="I222" s="288"/>
      <c r="J222" s="288"/>
    </row>
    <row r="223" spans="9:10" ht="14.25">
      <c r="I223" s="288"/>
      <c r="J223" s="288"/>
    </row>
    <row r="224" spans="9:10" ht="14.25">
      <c r="I224" s="288"/>
      <c r="J224" s="288"/>
    </row>
    <row r="225" spans="9:10" ht="14.25">
      <c r="I225" s="288"/>
      <c r="J225" s="288"/>
    </row>
    <row r="226" spans="9:10" ht="14.25">
      <c r="I226" s="288"/>
      <c r="J226" s="288"/>
    </row>
    <row r="227" spans="9:10" ht="14.25">
      <c r="I227" s="288"/>
      <c r="J227" s="288"/>
    </row>
    <row r="228" spans="9:10" ht="14.25">
      <c r="I228" s="288"/>
      <c r="J228" s="288"/>
    </row>
    <row r="229" spans="9:10" ht="14.25">
      <c r="I229" s="288"/>
      <c r="J229" s="288"/>
    </row>
    <row r="230" spans="9:10" ht="14.25">
      <c r="I230" s="288"/>
      <c r="J230" s="288"/>
    </row>
    <row r="231" spans="9:10" ht="14.25">
      <c r="I231" s="288"/>
      <c r="J231" s="288"/>
    </row>
    <row r="232" spans="9:10" ht="14.25">
      <c r="I232" s="288"/>
      <c r="J232" s="288"/>
    </row>
    <row r="233" spans="9:10" ht="14.25">
      <c r="I233" s="288"/>
      <c r="J233" s="288"/>
    </row>
    <row r="234" spans="9:10" ht="14.25">
      <c r="I234" s="288"/>
      <c r="J234" s="288"/>
    </row>
    <row r="235" spans="9:10" ht="14.25">
      <c r="I235" s="288"/>
      <c r="J235" s="288"/>
    </row>
    <row r="236" spans="9:10" ht="14.25">
      <c r="I236" s="288"/>
      <c r="J236" s="288"/>
    </row>
    <row r="237" spans="9:10" ht="14.25">
      <c r="I237" s="288"/>
      <c r="J237" s="288"/>
    </row>
    <row r="238" spans="9:10" ht="14.25">
      <c r="I238" s="288"/>
      <c r="J238" s="288"/>
    </row>
    <row r="239" spans="9:10" ht="14.25">
      <c r="I239" s="288"/>
      <c r="J239" s="288"/>
    </row>
    <row r="240" spans="9:10" ht="14.25">
      <c r="I240" s="288"/>
      <c r="J240" s="288"/>
    </row>
    <row r="241" spans="9:10" ht="14.25">
      <c r="I241" s="288"/>
      <c r="J241" s="288"/>
    </row>
    <row r="242" spans="9:10" ht="14.25">
      <c r="I242" s="288"/>
      <c r="J242" s="288"/>
    </row>
    <row r="243" spans="9:10" ht="14.25">
      <c r="I243" s="288"/>
      <c r="J243" s="288"/>
    </row>
    <row r="244" spans="9:10" ht="14.25">
      <c r="I244" s="288"/>
      <c r="J244" s="288"/>
    </row>
    <row r="245" spans="9:10" ht="14.25">
      <c r="I245" s="288"/>
      <c r="J245" s="288"/>
    </row>
    <row r="246" spans="9:10" ht="14.25">
      <c r="I246" s="288"/>
      <c r="J246" s="288"/>
    </row>
    <row r="247" spans="9:10" ht="14.25">
      <c r="I247" s="288"/>
      <c r="J247" s="288"/>
    </row>
    <row r="248" spans="9:10" ht="14.25">
      <c r="I248" s="288"/>
      <c r="J248" s="288"/>
    </row>
    <row r="249" spans="9:10" ht="14.25">
      <c r="I249" s="288"/>
      <c r="J249" s="288"/>
    </row>
    <row r="250" spans="9:10" ht="14.25">
      <c r="I250" s="288"/>
      <c r="J250" s="288"/>
    </row>
    <row r="251" spans="9:10" ht="14.25">
      <c r="I251" s="288"/>
      <c r="J251" s="288"/>
    </row>
    <row r="252" spans="9:10" ht="14.25">
      <c r="I252" s="288"/>
      <c r="J252" s="288"/>
    </row>
    <row r="253" spans="9:10" ht="14.25">
      <c r="I253" s="288"/>
      <c r="J253" s="288"/>
    </row>
    <row r="254" spans="9:10" ht="14.25">
      <c r="I254" s="288"/>
      <c r="J254" s="288"/>
    </row>
    <row r="255" spans="9:10" ht="14.25">
      <c r="I255" s="288"/>
      <c r="J255" s="288"/>
    </row>
    <row r="256" spans="9:10" ht="14.25">
      <c r="I256" s="288"/>
      <c r="J256" s="288"/>
    </row>
    <row r="257" spans="9:10" ht="14.25">
      <c r="I257" s="288"/>
      <c r="J257" s="288"/>
    </row>
    <row r="258" spans="9:10" ht="14.25">
      <c r="I258" s="288"/>
      <c r="J258" s="288"/>
    </row>
    <row r="259" spans="9:10" ht="14.25">
      <c r="I259" s="288"/>
      <c r="J259" s="288"/>
    </row>
    <row r="260" spans="9:10" ht="14.25">
      <c r="I260" s="288"/>
      <c r="J260" s="288"/>
    </row>
    <row r="261" spans="9:10" ht="14.25">
      <c r="I261" s="288"/>
      <c r="J261" s="288"/>
    </row>
    <row r="262" spans="9:10" ht="14.25">
      <c r="I262" s="288"/>
      <c r="J262" s="288"/>
    </row>
    <row r="263" spans="9:10" ht="14.25">
      <c r="I263" s="288"/>
      <c r="J263" s="288"/>
    </row>
    <row r="264" spans="9:10" ht="14.25">
      <c r="I264" s="288"/>
      <c r="J264" s="288"/>
    </row>
    <row r="265" spans="9:10" ht="14.25">
      <c r="I265" s="288"/>
      <c r="J265" s="288"/>
    </row>
    <row r="266" spans="9:10" ht="14.25">
      <c r="I266" s="288"/>
      <c r="J266" s="288"/>
    </row>
    <row r="267" spans="9:10" ht="14.25">
      <c r="I267" s="288"/>
      <c r="J267" s="288"/>
    </row>
    <row r="268" spans="9:10" ht="14.25">
      <c r="I268" s="288"/>
      <c r="J268" s="288"/>
    </row>
    <row r="269" spans="9:10" ht="14.25">
      <c r="I269" s="288"/>
      <c r="J269" s="288"/>
    </row>
    <row r="270" spans="9:10" ht="14.25">
      <c r="I270" s="288"/>
      <c r="J270" s="288"/>
    </row>
    <row r="271" spans="9:10" ht="14.25">
      <c r="I271" s="288"/>
      <c r="J271" s="288"/>
    </row>
    <row r="272" spans="9:10" ht="14.25">
      <c r="I272" s="288"/>
      <c r="J272" s="288"/>
    </row>
    <row r="273" spans="9:10" ht="14.25">
      <c r="I273" s="288"/>
      <c r="J273" s="288"/>
    </row>
    <row r="274" spans="9:10" ht="14.25">
      <c r="I274" s="288"/>
      <c r="J274" s="288"/>
    </row>
    <row r="275" spans="9:10" ht="14.25">
      <c r="I275" s="288"/>
      <c r="J275" s="288"/>
    </row>
    <row r="276" spans="9:10" ht="14.25">
      <c r="I276" s="288"/>
      <c r="J276" s="288"/>
    </row>
    <row r="277" spans="9:10" ht="14.25">
      <c r="I277" s="288"/>
      <c r="J277" s="288"/>
    </row>
    <row r="278" spans="9:10" ht="14.25">
      <c r="I278" s="288"/>
      <c r="J278" s="288"/>
    </row>
    <row r="279" spans="9:10" ht="14.25">
      <c r="I279" s="288"/>
      <c r="J279" s="288"/>
    </row>
    <row r="280" spans="9:10" ht="14.25">
      <c r="I280" s="288"/>
      <c r="J280" s="288"/>
    </row>
    <row r="281" spans="9:10" ht="14.25">
      <c r="I281" s="288"/>
      <c r="J281" s="288"/>
    </row>
    <row r="282" spans="9:10" ht="14.25">
      <c r="I282" s="288"/>
      <c r="J282" s="288"/>
    </row>
    <row r="283" spans="9:10" ht="14.25">
      <c r="I283" s="288"/>
      <c r="J283" s="288"/>
    </row>
    <row r="284" spans="9:10" ht="14.25">
      <c r="I284" s="288"/>
      <c r="J284" s="288"/>
    </row>
    <row r="285" spans="9:10" ht="14.25">
      <c r="I285" s="288"/>
      <c r="J285" s="288"/>
    </row>
    <row r="286" spans="9:10" ht="14.25">
      <c r="I286" s="288"/>
      <c r="J286" s="288"/>
    </row>
    <row r="287" spans="9:10" ht="14.25">
      <c r="I287" s="288"/>
      <c r="J287" s="288"/>
    </row>
    <row r="288" spans="9:10" ht="14.25">
      <c r="I288" s="288"/>
      <c r="J288" s="288"/>
    </row>
    <row r="289" spans="9:10" ht="14.25">
      <c r="I289" s="288"/>
      <c r="J289" s="288"/>
    </row>
    <row r="290" spans="9:10" ht="14.25">
      <c r="I290" s="288"/>
      <c r="J290" s="288"/>
    </row>
    <row r="291" spans="9:10" ht="14.25">
      <c r="I291" s="288"/>
      <c r="J291" s="288"/>
    </row>
    <row r="292" spans="9:10" ht="14.25">
      <c r="I292" s="288"/>
      <c r="J292" s="288"/>
    </row>
    <row r="293" spans="9:10" ht="14.25">
      <c r="I293" s="288"/>
      <c r="J293" s="288"/>
    </row>
    <row r="294" spans="9:10" ht="14.25">
      <c r="I294" s="288"/>
      <c r="J294" s="288"/>
    </row>
    <row r="295" spans="9:10" ht="14.25">
      <c r="I295" s="288"/>
      <c r="J295" s="288"/>
    </row>
    <row r="296" spans="9:10" ht="14.25">
      <c r="I296" s="288"/>
      <c r="J296" s="288"/>
    </row>
    <row r="297" spans="9:10" ht="14.25">
      <c r="I297" s="288"/>
      <c r="J297" s="288"/>
    </row>
    <row r="298" spans="9:10" ht="14.25">
      <c r="I298" s="288"/>
      <c r="J298" s="288"/>
    </row>
    <row r="299" spans="9:10" ht="14.25">
      <c r="I299" s="288"/>
      <c r="J299" s="288"/>
    </row>
    <row r="300" spans="9:10" ht="14.25">
      <c r="I300" s="288"/>
      <c r="J300" s="288"/>
    </row>
    <row r="301" spans="9:10" ht="14.25">
      <c r="I301" s="288"/>
      <c r="J301" s="288"/>
    </row>
    <row r="302" spans="9:10" ht="14.25">
      <c r="I302" s="288"/>
      <c r="J302" s="288"/>
    </row>
    <row r="303" spans="9:10" ht="14.25">
      <c r="I303" s="288"/>
      <c r="J303" s="288"/>
    </row>
    <row r="304" spans="9:10" ht="14.25">
      <c r="I304" s="288"/>
      <c r="J304" s="288"/>
    </row>
    <row r="305" spans="9:10" ht="14.25">
      <c r="I305" s="288"/>
      <c r="J305" s="288"/>
    </row>
    <row r="306" spans="9:10" ht="14.25">
      <c r="I306" s="288"/>
      <c r="J306" s="288"/>
    </row>
    <row r="307" spans="9:10" ht="14.25">
      <c r="I307" s="288"/>
      <c r="J307" s="288"/>
    </row>
    <row r="308" spans="9:10" ht="14.25">
      <c r="I308" s="288"/>
      <c r="J308" s="288"/>
    </row>
    <row r="309" spans="9:10" ht="14.25">
      <c r="I309" s="288"/>
      <c r="J309" s="288"/>
    </row>
    <row r="310" spans="9:10" ht="14.25">
      <c r="I310" s="288"/>
      <c r="J310" s="288"/>
    </row>
    <row r="311" spans="9:10" ht="14.25">
      <c r="I311" s="288"/>
      <c r="J311" s="288"/>
    </row>
    <row r="312" spans="9:10" ht="14.25">
      <c r="I312" s="288"/>
      <c r="J312" s="288"/>
    </row>
    <row r="313" spans="9:10" ht="14.25">
      <c r="I313" s="288"/>
      <c r="J313" s="288"/>
    </row>
    <row r="314" spans="9:10" ht="14.25">
      <c r="I314" s="288"/>
      <c r="J314" s="288"/>
    </row>
    <row r="315" spans="9:10" ht="14.25">
      <c r="I315" s="288"/>
      <c r="J315" s="288"/>
    </row>
    <row r="316" spans="9:10" ht="14.25">
      <c r="I316" s="288"/>
      <c r="J316" s="288"/>
    </row>
    <row r="317" spans="9:10" ht="14.25">
      <c r="I317" s="288"/>
      <c r="J317" s="288"/>
    </row>
    <row r="318" spans="9:10" ht="14.25">
      <c r="I318" s="288"/>
      <c r="J318" s="288"/>
    </row>
    <row r="319" spans="9:10" ht="14.25">
      <c r="I319" s="288"/>
      <c r="J319" s="288"/>
    </row>
    <row r="320" spans="9:10" ht="14.25">
      <c r="I320" s="288"/>
      <c r="J320" s="288"/>
    </row>
    <row r="321" spans="9:10" ht="14.25">
      <c r="I321" s="288"/>
      <c r="J321" s="288"/>
    </row>
    <row r="322" spans="9:10" ht="14.25">
      <c r="I322" s="288"/>
      <c r="J322" s="288"/>
    </row>
    <row r="323" spans="9:10" ht="14.25">
      <c r="I323" s="288"/>
      <c r="J323" s="288"/>
    </row>
    <row r="324" spans="9:10" ht="14.25">
      <c r="I324" s="288"/>
      <c r="J324" s="288"/>
    </row>
    <row r="325" spans="9:10" ht="14.25">
      <c r="I325" s="288"/>
      <c r="J325" s="288"/>
    </row>
    <row r="326" spans="9:10" ht="14.25">
      <c r="I326" s="288"/>
      <c r="J326" s="288"/>
    </row>
    <row r="327" spans="9:10" ht="14.25">
      <c r="I327" s="288"/>
      <c r="J327" s="288"/>
    </row>
    <row r="328" spans="9:10" ht="14.25">
      <c r="I328" s="288"/>
      <c r="J328" s="288"/>
    </row>
    <row r="329" spans="9:10" ht="14.25">
      <c r="I329" s="288"/>
      <c r="J329" s="288"/>
    </row>
  </sheetData>
  <sheetProtection formatCells="0" formatColumns="0" formatRows="0" insertColumns="0" insertRows="0"/>
  <mergeCells count="468">
    <mergeCell ref="AO97:BT97"/>
    <mergeCell ref="AO119:BT119"/>
    <mergeCell ref="AO142:BT142"/>
    <mergeCell ref="U6:AA6"/>
    <mergeCell ref="U7:AA7"/>
    <mergeCell ref="U8:AA8"/>
    <mergeCell ref="U9:AA9"/>
    <mergeCell ref="T80:W80"/>
    <mergeCell ref="A130:U130"/>
    <mergeCell ref="A131:U131"/>
    <mergeCell ref="AD1:AN2"/>
    <mergeCell ref="AB3:AN3"/>
    <mergeCell ref="AB5:AN5"/>
    <mergeCell ref="U3:AA3"/>
    <mergeCell ref="AB4:AN4"/>
    <mergeCell ref="U4:AA4"/>
    <mergeCell ref="U5:AA5"/>
    <mergeCell ref="Q80:S80"/>
    <mergeCell ref="B77:K77"/>
    <mergeCell ref="AT53:BB53"/>
    <mergeCell ref="AT56:BB56"/>
    <mergeCell ref="AO74:BT74"/>
    <mergeCell ref="A74:W74"/>
    <mergeCell ref="B75:K75"/>
    <mergeCell ref="B76:K76"/>
    <mergeCell ref="T79:W79"/>
    <mergeCell ref="AE68:AJ68"/>
    <mergeCell ref="A125:O125"/>
    <mergeCell ref="Y125:AE125"/>
    <mergeCell ref="A114:T114"/>
    <mergeCell ref="U114:AA114"/>
    <mergeCell ref="AB114:AK114"/>
    <mergeCell ref="A115:T115"/>
    <mergeCell ref="U115:AA115"/>
    <mergeCell ref="AB117:AK117"/>
    <mergeCell ref="P124:X124"/>
    <mergeCell ref="AF125:AK125"/>
    <mergeCell ref="A136:U136"/>
    <mergeCell ref="A137:U137"/>
    <mergeCell ref="A145:F145"/>
    <mergeCell ref="G144:Q144"/>
    <mergeCell ref="G145:Q145"/>
    <mergeCell ref="A141:U141"/>
    <mergeCell ref="A144:F144"/>
    <mergeCell ref="A139:U139"/>
    <mergeCell ref="A140:U140"/>
    <mergeCell ref="A138:U138"/>
    <mergeCell ref="A135:U135"/>
    <mergeCell ref="A119:AK119"/>
    <mergeCell ref="A121:H121"/>
    <mergeCell ref="A120:H120"/>
    <mergeCell ref="A126:O126"/>
    <mergeCell ref="A124:O124"/>
    <mergeCell ref="A123:AK123"/>
    <mergeCell ref="A127:O127"/>
    <mergeCell ref="A129:U129"/>
    <mergeCell ref="A132:U132"/>
    <mergeCell ref="A117:T117"/>
    <mergeCell ref="U117:AA117"/>
    <mergeCell ref="AB115:AK115"/>
    <mergeCell ref="A116:T116"/>
    <mergeCell ref="U116:AA116"/>
    <mergeCell ref="AB116:AK116"/>
    <mergeCell ref="X111:AF111"/>
    <mergeCell ref="B109:G109"/>
    <mergeCell ref="H109:N109"/>
    <mergeCell ref="O109:W109"/>
    <mergeCell ref="X109:AF109"/>
    <mergeCell ref="B110:G110"/>
    <mergeCell ref="AG109:AK109"/>
    <mergeCell ref="X112:AF112"/>
    <mergeCell ref="H110:N110"/>
    <mergeCell ref="O110:W110"/>
    <mergeCell ref="H111:N111"/>
    <mergeCell ref="O111:W111"/>
    <mergeCell ref="O112:W112"/>
    <mergeCell ref="H112:N112"/>
    <mergeCell ref="AG110:AK110"/>
    <mergeCell ref="AG111:AK111"/>
    <mergeCell ref="A68:H68"/>
    <mergeCell ref="A67:N67"/>
    <mergeCell ref="I69:N69"/>
    <mergeCell ref="A69:H69"/>
    <mergeCell ref="I68:N68"/>
    <mergeCell ref="O33:T33"/>
    <mergeCell ref="O37:T37"/>
    <mergeCell ref="S68:AD68"/>
    <mergeCell ref="O54:T54"/>
    <mergeCell ref="W51:AE51"/>
    <mergeCell ref="O51:T51"/>
    <mergeCell ref="A59:AK59"/>
    <mergeCell ref="A58:AK58"/>
    <mergeCell ref="W56:AE56"/>
    <mergeCell ref="AK48:AL48"/>
    <mergeCell ref="O32:T32"/>
    <mergeCell ref="AF27:AK27"/>
    <mergeCell ref="AF44:AK44"/>
    <mergeCell ref="O30:T30"/>
    <mergeCell ref="O31:T31"/>
    <mergeCell ref="O40:T40"/>
    <mergeCell ref="O35:T35"/>
    <mergeCell ref="O38:T38"/>
    <mergeCell ref="O39:T39"/>
    <mergeCell ref="O36:T36"/>
    <mergeCell ref="AF32:AK32"/>
    <mergeCell ref="AF30:AK30"/>
    <mergeCell ref="A23:AK23"/>
    <mergeCell ref="A22:AK22"/>
    <mergeCell ref="O25:T25"/>
    <mergeCell ref="O24:T24"/>
    <mergeCell ref="A24:N24"/>
    <mergeCell ref="A25:N25"/>
    <mergeCell ref="A26:N26"/>
    <mergeCell ref="O26:T26"/>
    <mergeCell ref="AD92:AI92"/>
    <mergeCell ref="AE70:AJ70"/>
    <mergeCell ref="AE71:AJ71"/>
    <mergeCell ref="AD85:AI85"/>
    <mergeCell ref="AD89:AI89"/>
    <mergeCell ref="X79:AN79"/>
    <mergeCell ref="X80:AC80"/>
    <mergeCell ref="AD80:AE80"/>
    <mergeCell ref="AK80:AN80"/>
    <mergeCell ref="AF80:AI80"/>
    <mergeCell ref="W62:AB62"/>
    <mergeCell ref="AE72:AJ72"/>
    <mergeCell ref="AE69:AJ69"/>
    <mergeCell ref="AE65:AJ65"/>
    <mergeCell ref="S67:AJ67"/>
    <mergeCell ref="S69:AD69"/>
    <mergeCell ref="AF49:AJ49"/>
    <mergeCell ref="W52:AE52"/>
    <mergeCell ref="AE64:AJ64"/>
    <mergeCell ref="W64:AB64"/>
    <mergeCell ref="AF56:AK56"/>
    <mergeCell ref="AE63:AJ63"/>
    <mergeCell ref="AE62:AJ62"/>
    <mergeCell ref="AE61:AJ61"/>
    <mergeCell ref="AF53:AK53"/>
    <mergeCell ref="W53:AE53"/>
    <mergeCell ref="A1:H1"/>
    <mergeCell ref="AF24:AK24"/>
    <mergeCell ref="O27:T27"/>
    <mergeCell ref="AK49:AL49"/>
    <mergeCell ref="P16:V16"/>
    <mergeCell ref="AB6:AN6"/>
    <mergeCell ref="AB7:AN7"/>
    <mergeCell ref="A21:AK21"/>
    <mergeCell ref="AB8:AN8"/>
    <mergeCell ref="I1:T1"/>
    <mergeCell ref="J83:S83"/>
    <mergeCell ref="AD83:AI83"/>
    <mergeCell ref="I2:T2"/>
    <mergeCell ref="V1:AC2"/>
    <mergeCell ref="AF48:AJ48"/>
    <mergeCell ref="G27:I27"/>
    <mergeCell ref="I5:T5"/>
    <mergeCell ref="I3:T3"/>
    <mergeCell ref="I4:T4"/>
    <mergeCell ref="AD16:AN16"/>
    <mergeCell ref="AJ92:AK92"/>
    <mergeCell ref="B92:I92"/>
    <mergeCell ref="AF28:AK28"/>
    <mergeCell ref="O28:T28"/>
    <mergeCell ref="T92:AC92"/>
    <mergeCell ref="AJ85:AK85"/>
    <mergeCell ref="W65:AB65"/>
    <mergeCell ref="O65:T65"/>
    <mergeCell ref="O64:T64"/>
    <mergeCell ref="O62:T62"/>
    <mergeCell ref="I6:T6"/>
    <mergeCell ref="AD17:AN17"/>
    <mergeCell ref="AD18:AN18"/>
    <mergeCell ref="I7:T7"/>
    <mergeCell ref="I8:T8"/>
    <mergeCell ref="I18:O18"/>
    <mergeCell ref="I17:O17"/>
    <mergeCell ref="W16:AC16"/>
    <mergeCell ref="W18:AC18"/>
    <mergeCell ref="W17:AC17"/>
    <mergeCell ref="A2:H2"/>
    <mergeCell ref="A11:H11"/>
    <mergeCell ref="A4:H4"/>
    <mergeCell ref="A5:H5"/>
    <mergeCell ref="A6:H6"/>
    <mergeCell ref="A3:H3"/>
    <mergeCell ref="A9:H9"/>
    <mergeCell ref="A7:H7"/>
    <mergeCell ref="A8:H8"/>
    <mergeCell ref="P19:V19"/>
    <mergeCell ref="A14:H14"/>
    <mergeCell ref="A16:H16"/>
    <mergeCell ref="I16:O16"/>
    <mergeCell ref="P17:V17"/>
    <mergeCell ref="P18:V18"/>
    <mergeCell ref="A19:H19"/>
    <mergeCell ref="AD19:AN19"/>
    <mergeCell ref="I9:T9"/>
    <mergeCell ref="A13:H13"/>
    <mergeCell ref="AB9:AN9"/>
    <mergeCell ref="A18:H18"/>
    <mergeCell ref="A12:H12"/>
    <mergeCell ref="A17:H17"/>
    <mergeCell ref="I19:O19"/>
    <mergeCell ref="A10:H10"/>
    <mergeCell ref="W19:AC19"/>
    <mergeCell ref="O34:T34"/>
    <mergeCell ref="O46:T46"/>
    <mergeCell ref="O41:T41"/>
    <mergeCell ref="AF52:AK52"/>
    <mergeCell ref="O50:T50"/>
    <mergeCell ref="O43:T43"/>
    <mergeCell ref="O52:T52"/>
    <mergeCell ref="AF51:AK51"/>
    <mergeCell ref="O42:T42"/>
    <mergeCell ref="O44:T44"/>
    <mergeCell ref="O49:T49"/>
    <mergeCell ref="O48:T48"/>
    <mergeCell ref="O47:T47"/>
    <mergeCell ref="W63:AB63"/>
    <mergeCell ref="O53:T53"/>
    <mergeCell ref="O61:T61"/>
    <mergeCell ref="O63:T63"/>
    <mergeCell ref="O55:T55"/>
    <mergeCell ref="O56:T56"/>
    <mergeCell ref="W61:AB61"/>
    <mergeCell ref="I72:N72"/>
    <mergeCell ref="I70:N70"/>
    <mergeCell ref="I71:N71"/>
    <mergeCell ref="A72:H72"/>
    <mergeCell ref="A71:H71"/>
    <mergeCell ref="A70:H70"/>
    <mergeCell ref="AK78:AN78"/>
    <mergeCell ref="AF78:AI78"/>
    <mergeCell ref="AD78:AE78"/>
    <mergeCell ref="X78:AC78"/>
    <mergeCell ref="T78:W78"/>
    <mergeCell ref="X77:AC77"/>
    <mergeCell ref="AD77:AE77"/>
    <mergeCell ref="AF77:AI77"/>
    <mergeCell ref="AK77:AN77"/>
    <mergeCell ref="X74:AN74"/>
    <mergeCell ref="Q78:S78"/>
    <mergeCell ref="D80:P80"/>
    <mergeCell ref="Q79:S79"/>
    <mergeCell ref="B78:K78"/>
    <mergeCell ref="L78:P78"/>
    <mergeCell ref="L79:P79"/>
    <mergeCell ref="B79:K79"/>
    <mergeCell ref="L75:P75"/>
    <mergeCell ref="T90:AC90"/>
    <mergeCell ref="AJ91:AK91"/>
    <mergeCell ref="J88:S88"/>
    <mergeCell ref="AJ89:AK89"/>
    <mergeCell ref="J89:S89"/>
    <mergeCell ref="T91:AC91"/>
    <mergeCell ref="T89:AC89"/>
    <mergeCell ref="T88:AC88"/>
    <mergeCell ref="A80:C80"/>
    <mergeCell ref="J91:S91"/>
    <mergeCell ref="A82:AK82"/>
    <mergeCell ref="J84:S84"/>
    <mergeCell ref="AJ90:AK90"/>
    <mergeCell ref="J90:S90"/>
    <mergeCell ref="AD90:AI90"/>
    <mergeCell ref="AJ84:AK84"/>
    <mergeCell ref="B88:I88"/>
    <mergeCell ref="B90:I90"/>
    <mergeCell ref="B85:I85"/>
    <mergeCell ref="B89:I89"/>
    <mergeCell ref="A87:AK87"/>
    <mergeCell ref="J85:S85"/>
    <mergeCell ref="T86:AC86"/>
    <mergeCell ref="AD86:AI86"/>
    <mergeCell ref="T85:AC85"/>
    <mergeCell ref="T75:W75"/>
    <mergeCell ref="Q77:S77"/>
    <mergeCell ref="T77:W77"/>
    <mergeCell ref="L77:P77"/>
    <mergeCell ref="T76:W76"/>
    <mergeCell ref="L76:P76"/>
    <mergeCell ref="Q76:S76"/>
    <mergeCell ref="Q75:S75"/>
    <mergeCell ref="AJ83:AK83"/>
    <mergeCell ref="AJ88:AK88"/>
    <mergeCell ref="AD88:AI88"/>
    <mergeCell ref="B84:I84"/>
    <mergeCell ref="T83:AC83"/>
    <mergeCell ref="AD84:AI84"/>
    <mergeCell ref="T84:AC84"/>
    <mergeCell ref="B83:I83"/>
    <mergeCell ref="B86:I86"/>
    <mergeCell ref="J86:S86"/>
    <mergeCell ref="B94:I94"/>
    <mergeCell ref="AD95:AI95"/>
    <mergeCell ref="AD91:AI91"/>
    <mergeCell ref="A93:AK93"/>
    <mergeCell ref="AJ95:AK95"/>
    <mergeCell ref="J94:S94"/>
    <mergeCell ref="J92:S92"/>
    <mergeCell ref="AJ94:AK94"/>
    <mergeCell ref="T95:AC95"/>
    <mergeCell ref="AD94:AI94"/>
    <mergeCell ref="AJ96:AK96"/>
    <mergeCell ref="B97:I97"/>
    <mergeCell ref="AJ101:AK101"/>
    <mergeCell ref="T101:AC101"/>
    <mergeCell ref="AD101:AI101"/>
    <mergeCell ref="T100:AC100"/>
    <mergeCell ref="AD100:AI100"/>
    <mergeCell ref="J96:S96"/>
    <mergeCell ref="T96:AC96"/>
    <mergeCell ref="AD96:AI96"/>
    <mergeCell ref="AD99:AI99"/>
    <mergeCell ref="J95:S95"/>
    <mergeCell ref="B99:I99"/>
    <mergeCell ref="J97:S97"/>
    <mergeCell ref="T97:AC97"/>
    <mergeCell ref="AD97:AI97"/>
    <mergeCell ref="B96:I96"/>
    <mergeCell ref="B104:I104"/>
    <mergeCell ref="J104:S104"/>
    <mergeCell ref="J100:S100"/>
    <mergeCell ref="J102:S102"/>
    <mergeCell ref="B101:I101"/>
    <mergeCell ref="J101:S101"/>
    <mergeCell ref="A103:AK103"/>
    <mergeCell ref="B102:I102"/>
    <mergeCell ref="T102:AC102"/>
    <mergeCell ref="AD102:AI102"/>
    <mergeCell ref="AD75:AE75"/>
    <mergeCell ref="AF75:AI75"/>
    <mergeCell ref="AK75:AN75"/>
    <mergeCell ref="X76:AC76"/>
    <mergeCell ref="AD76:AE76"/>
    <mergeCell ref="AF76:AI76"/>
    <mergeCell ref="AK76:AN76"/>
    <mergeCell ref="AO16:AQ16"/>
    <mergeCell ref="AL21:AN21"/>
    <mergeCell ref="A133:U133"/>
    <mergeCell ref="A134:U134"/>
    <mergeCell ref="A128:AK128"/>
    <mergeCell ref="S70:AD70"/>
    <mergeCell ref="S71:AD71"/>
    <mergeCell ref="S72:AD72"/>
    <mergeCell ref="A20:AK20"/>
    <mergeCell ref="X75:AC75"/>
    <mergeCell ref="AJ105:AK105"/>
    <mergeCell ref="T105:AC105"/>
    <mergeCell ref="AD105:AI105"/>
    <mergeCell ref="AJ104:AK104"/>
    <mergeCell ref="T104:AC104"/>
    <mergeCell ref="AD104:AI104"/>
    <mergeCell ref="AO35:BT35"/>
    <mergeCell ref="X129:AD129"/>
    <mergeCell ref="AE129:AK129"/>
    <mergeCell ref="V130:W130"/>
    <mergeCell ref="X130:AD130"/>
    <mergeCell ref="AE130:AK130"/>
    <mergeCell ref="P126:X126"/>
    <mergeCell ref="Y126:AE126"/>
    <mergeCell ref="AF126:AK126"/>
    <mergeCell ref="P125:X125"/>
    <mergeCell ref="V131:W131"/>
    <mergeCell ref="X131:AD131"/>
    <mergeCell ref="AE131:AK131"/>
    <mergeCell ref="I120:O120"/>
    <mergeCell ref="P120:V120"/>
    <mergeCell ref="W120:AC120"/>
    <mergeCell ref="AD120:AK120"/>
    <mergeCell ref="AD121:AK121"/>
    <mergeCell ref="V129:W129"/>
    <mergeCell ref="P127:X127"/>
    <mergeCell ref="AE133:AK133"/>
    <mergeCell ref="V132:W132"/>
    <mergeCell ref="X132:AD132"/>
    <mergeCell ref="AE132:AK132"/>
    <mergeCell ref="V133:W133"/>
    <mergeCell ref="X133:AD133"/>
    <mergeCell ref="V141:W141"/>
    <mergeCell ref="X141:AD141"/>
    <mergeCell ref="X136:AD136"/>
    <mergeCell ref="AE136:AK136"/>
    <mergeCell ref="V137:W137"/>
    <mergeCell ref="X137:AD137"/>
    <mergeCell ref="AE137:AK137"/>
    <mergeCell ref="V136:W136"/>
    <mergeCell ref="Y127:AE127"/>
    <mergeCell ref="AF127:AK127"/>
    <mergeCell ref="V140:W140"/>
    <mergeCell ref="X140:AD140"/>
    <mergeCell ref="AE134:AK134"/>
    <mergeCell ref="V135:W135"/>
    <mergeCell ref="X135:AD135"/>
    <mergeCell ref="AE135:AK135"/>
    <mergeCell ref="V134:W134"/>
    <mergeCell ref="X134:AD134"/>
    <mergeCell ref="B105:I105"/>
    <mergeCell ref="J105:S105"/>
    <mergeCell ref="A108:AK108"/>
    <mergeCell ref="AG112:AK112"/>
    <mergeCell ref="B111:G111"/>
    <mergeCell ref="B112:G112"/>
    <mergeCell ref="X110:AF110"/>
    <mergeCell ref="B107:I107"/>
    <mergeCell ref="J107:S107"/>
    <mergeCell ref="T107:AC107"/>
    <mergeCell ref="B91:I91"/>
    <mergeCell ref="AJ97:AK97"/>
    <mergeCell ref="A98:AK98"/>
    <mergeCell ref="B100:I100"/>
    <mergeCell ref="T94:AC94"/>
    <mergeCell ref="AJ99:AK99"/>
    <mergeCell ref="AJ100:AK100"/>
    <mergeCell ref="B95:I95"/>
    <mergeCell ref="J99:S99"/>
    <mergeCell ref="T99:AC99"/>
    <mergeCell ref="AJ102:AK102"/>
    <mergeCell ref="V142:W142"/>
    <mergeCell ref="X142:AD142"/>
    <mergeCell ref="AE142:AK142"/>
    <mergeCell ref="P121:V121"/>
    <mergeCell ref="W121:AC121"/>
    <mergeCell ref="X139:AD139"/>
    <mergeCell ref="AD107:AI107"/>
    <mergeCell ref="AE139:AK139"/>
    <mergeCell ref="AE138:AK138"/>
    <mergeCell ref="A142:U142"/>
    <mergeCell ref="AJ107:AK107"/>
    <mergeCell ref="B106:I106"/>
    <mergeCell ref="J106:S106"/>
    <mergeCell ref="T106:AC106"/>
    <mergeCell ref="Y124:AE124"/>
    <mergeCell ref="AF124:AK124"/>
    <mergeCell ref="AJ106:AK106"/>
    <mergeCell ref="I121:O121"/>
    <mergeCell ref="V139:W139"/>
    <mergeCell ref="A27:F27"/>
    <mergeCell ref="J27:N27"/>
    <mergeCell ref="AE141:AK141"/>
    <mergeCell ref="W24:AE24"/>
    <mergeCell ref="W27:AE27"/>
    <mergeCell ref="AJ86:AK86"/>
    <mergeCell ref="AD106:AI106"/>
    <mergeCell ref="AE140:AK140"/>
    <mergeCell ref="V138:W138"/>
    <mergeCell ref="X138:AD138"/>
    <mergeCell ref="BC65:BH65"/>
    <mergeCell ref="BJ57:BO57"/>
    <mergeCell ref="AL58:AN58"/>
    <mergeCell ref="BC61:BH61"/>
    <mergeCell ref="BC59:BH59"/>
    <mergeCell ref="BC57:BH57"/>
    <mergeCell ref="AO58:BT58"/>
    <mergeCell ref="BF50:BM50"/>
    <mergeCell ref="BJ53:BO53"/>
    <mergeCell ref="BJ54:BO54"/>
    <mergeCell ref="BC53:BH53"/>
    <mergeCell ref="AL14:AN14"/>
    <mergeCell ref="BC56:BH56"/>
    <mergeCell ref="I10:AK10"/>
    <mergeCell ref="I11:AK11"/>
    <mergeCell ref="AL11:AN11"/>
    <mergeCell ref="I12:AK12"/>
    <mergeCell ref="AL12:AN12"/>
    <mergeCell ref="I13:AK13"/>
    <mergeCell ref="AL13:AN13"/>
    <mergeCell ref="I14:AK14"/>
  </mergeCells>
  <conditionalFormatting sqref="X130:AD142">
    <cfRule type="cellIs" priority="1" dxfId="0" operator="lessThanOrEqual" stopIfTrue="1">
      <formula>0</formula>
    </cfRule>
  </conditionalFormatting>
  <conditionalFormatting sqref="AK75:AK78 AK80 I68:N68">
    <cfRule type="cellIs" priority="2" dxfId="0" operator="equal" stopIfTrue="1">
      <formula>0</formula>
    </cfRule>
  </conditionalFormatting>
  <conditionalFormatting sqref="O28:T28">
    <cfRule type="cellIs" priority="3" dxfId="1" operator="notEqual" stopIfTrue="1">
      <formula>$AF$28</formula>
    </cfRule>
  </conditionalFormatting>
  <conditionalFormatting sqref="AF28:AK28">
    <cfRule type="cellIs" priority="4" dxfId="1" operator="notEqual" stopIfTrue="1">
      <formula>$O$28</formula>
    </cfRule>
  </conditionalFormatting>
  <conditionalFormatting sqref="O44:T44">
    <cfRule type="cellIs" priority="5" dxfId="1" operator="notEqual" stopIfTrue="1">
      <formula>$AF$44</formula>
    </cfRule>
  </conditionalFormatting>
  <conditionalFormatting sqref="AF44:AK44">
    <cfRule type="cellIs" priority="6" dxfId="1" operator="notEqual" stopIfTrue="1">
      <formula>$O$44</formula>
    </cfRule>
  </conditionalFormatting>
  <hyperlinks>
    <hyperlink ref="AK48:AL48" location="'Annex-C'!AN60" display="C"/>
    <hyperlink ref="AK49:AL49" location="'P 1'!X54" display="IT-2"/>
    <hyperlink ref="A16:H16" location="PARTICULARS_OF_PROP._PARTNERS___MEMBERS" display="AOP Members' Detail"/>
    <hyperlink ref="I16:O16" location="SALARY_STATEMENT" display="Salary Statement"/>
    <hyperlink ref="P16:V16" location="FINAL_TAX_STATEMENT_U_S_115_4" display="Statement u/s 115(4)"/>
    <hyperlink ref="AD16:AK16" location="Property_Income_subject_to_WHT" display="Property Income subject to WHT"/>
    <hyperlink ref="W16:AC16" location="Receipts" display="Receipts"/>
    <hyperlink ref="A17:H17" location="'Annex-B'!A1" display="Annexure-B"/>
    <hyperlink ref="I17:O17" location="SalaryComputation" display="Salary (Comput)"/>
    <hyperlink ref="W17:AC17" location="ProprietorCapital" display="Proprietor Capital"/>
    <hyperlink ref="P17:V17" location="ProfitandLossAcc" display="P &amp; L Acc. of Business"/>
    <hyperlink ref="AD17:AK17" location="BusinessComputation" display="Tax Calc'n of Business"/>
    <hyperlink ref="A18:H18" location="Advance_Tax_Deduction_Detail" display="Advance Tax"/>
    <hyperlink ref="I18:O18" location="TaxDedEmployer" display="Tax Ded. By Employer"/>
    <hyperlink ref="P18:V18" location="'Cmpt''n'!AB116" display="Tax Ded'n on Services"/>
    <hyperlink ref="W18:AC18" location="'Cmpt''n'!AF57" display="Rebate/Avg. Tax"/>
    <hyperlink ref="AD18:AK18" location="TAX_COLLECTED_BY_CAR_MANUFACTURER" display="Tax Col'd by Car Manufac."/>
    <hyperlink ref="A19:H19" location="Electricity_Deduction_Detail" display="Electricity Detail"/>
    <hyperlink ref="I19:O19" location="Telephone_Bills_Mobile_Phone___Pre_Paid_Cards" display="Telephone Detail"/>
    <hyperlink ref="P19:V19" location="Challan!A1" display="Challan"/>
    <hyperlink ref="W19:AC19" location="TURNOVER" display="Turnover"/>
    <hyperlink ref="AD19:AK19" location="BUSINESS_U_S_115_4___OTHER_THAN_FINAL_TAX_AND_TURNOVER" display="U/s 115(4) (Other than Final Tax &amp; Turnover)"/>
    <hyperlink ref="I120:O120" location="'P 2'!L10" display="Dividened"/>
    <hyperlink ref="P120:V120" location="'P 2'!L13" display="Royalties"/>
    <hyperlink ref="W120:AC120" location="'P 2'!L15" display="Contracts (Non-Res.)"/>
    <hyperlink ref="AD120:AK120" location="'P 2'!L18" display="Supply of Goods"/>
    <hyperlink ref="A121:H121" location="'P 2'!L26" display="Exports/Indent. Com"/>
    <hyperlink ref="I121:O121" location="'P 2'!L28" display="Foreign Indent. Com"/>
    <hyperlink ref="P121:V121" location="'P 2'!L26" display="Exports Services"/>
    <hyperlink ref="W121:AC121" location="'P 2'!L22" display="Sevices"/>
    <hyperlink ref="AD121:AK121" location="'P 2'!L35" display="Goods Transport Vehicle"/>
    <hyperlink ref="A119:AK119" location="'P 2'!A1" display="FINAL TAX STATEMENT U/S 115(4)"/>
    <hyperlink ref="A120:H120" location="'P 2'!L7" display="Imports"/>
    <hyperlink ref="AO119" location="'Cmpt''n'!A1" display="HOME"/>
    <hyperlink ref="AO97" location="'Cmpt''n'!A1" display="HOME"/>
    <hyperlink ref="AO74" location="'Cmpt''n'!A1" display="HOME"/>
    <hyperlink ref="AO58" location="'Cmpt''n'!A1" display="HOME"/>
    <hyperlink ref="AO35" location="'Cmpt''n'!A1" display="HOME"/>
    <hyperlink ref="AO142" location="'Cmpt''n'!A1" display="HOME"/>
  </hyperlinks>
  <printOptions horizontalCentered="1"/>
  <pageMargins left="0.5" right="0.5" top="0.57" bottom="1.01" header="0.86" footer="0.38"/>
  <pageSetup horizontalDpi="1200" verticalDpi="1200" orientation="portrait" paperSize="5" scale="75" r:id="rId1"/>
  <rowBreaks count="2" manualBreakCount="2">
    <brk id="73" max="39" man="1"/>
    <brk id="142" max="39" man="1"/>
  </rowBreaks>
</worksheet>
</file>

<file path=xl/worksheets/sheet10.xml><?xml version="1.0" encoding="utf-8"?>
<worksheet xmlns="http://schemas.openxmlformats.org/spreadsheetml/2006/main" xmlns:r="http://schemas.openxmlformats.org/officeDocument/2006/relationships">
  <dimension ref="A1:CE200"/>
  <sheetViews>
    <sheetView showGridLines="0" view="pageBreakPreview" zoomScaleSheetLayoutView="100" workbookViewId="0" topLeftCell="A115">
      <selection activeCell="AP140" sqref="AP140"/>
    </sheetView>
  </sheetViews>
  <sheetFormatPr defaultColWidth="9.33203125" defaultRowHeight="12.75"/>
  <cols>
    <col min="1" max="30" width="2.5" style="423" customWidth="1"/>
    <col min="31" max="31" width="0.82421875" style="423" customWidth="1"/>
    <col min="32" max="32" width="2" style="423" customWidth="1"/>
    <col min="33" max="33" width="2.5" style="423" customWidth="1"/>
    <col min="34" max="34" width="2" style="423" customWidth="1"/>
    <col min="35" max="35" width="0.82421875" style="423" customWidth="1"/>
    <col min="36" max="47" width="2.5" style="423" customWidth="1"/>
    <col min="48" max="48" width="2" style="423" customWidth="1"/>
    <col min="49" max="49" width="6.33203125" style="423" customWidth="1"/>
    <col min="50" max="16384" width="2.66015625" style="423" customWidth="1"/>
  </cols>
  <sheetData>
    <row r="1" spans="1:78" ht="6" customHeight="1">
      <c r="A1" s="1332" t="s">
        <v>255</v>
      </c>
      <c r="B1" s="1333"/>
      <c r="C1" s="1333"/>
      <c r="D1" s="1333"/>
      <c r="E1" s="1333"/>
      <c r="F1" s="1333"/>
      <c r="G1" s="1333"/>
      <c r="H1" s="1333"/>
      <c r="I1" s="1333"/>
      <c r="J1" s="1333"/>
      <c r="K1" s="1333"/>
      <c r="L1" s="1333"/>
      <c r="M1" s="1333"/>
      <c r="N1" s="1333"/>
      <c r="O1" s="1333"/>
      <c r="P1" s="1333"/>
      <c r="Q1" s="1333"/>
      <c r="R1" s="1333"/>
      <c r="S1" s="1333"/>
      <c r="T1" s="1333"/>
      <c r="U1" s="1333"/>
      <c r="V1" s="1333"/>
      <c r="W1" s="1333"/>
      <c r="X1" s="1333"/>
      <c r="Y1" s="1333"/>
      <c r="Z1" s="1333"/>
      <c r="AA1" s="1334"/>
      <c r="AB1" s="420"/>
      <c r="AC1" s="421"/>
      <c r="AD1" s="421"/>
      <c r="AE1" s="421"/>
      <c r="AF1" s="421"/>
      <c r="AG1" s="421"/>
      <c r="AH1" s="421"/>
      <c r="AI1" s="421"/>
      <c r="AJ1" s="421"/>
      <c r="AK1" s="421"/>
      <c r="AL1" s="421"/>
      <c r="AM1" s="421"/>
      <c r="AN1" s="421"/>
      <c r="AO1" s="421"/>
      <c r="AP1" s="1341" t="s">
        <v>422</v>
      </c>
      <c r="AQ1" s="1342"/>
      <c r="AR1" s="1342"/>
      <c r="AS1" s="1343"/>
      <c r="AT1" s="1320" t="s">
        <v>8</v>
      </c>
      <c r="AU1" s="1321"/>
      <c r="AV1" s="1322"/>
      <c r="AW1" s="1244" t="s">
        <v>679</v>
      </c>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row>
    <row r="2" spans="1:78" ht="12.75" customHeight="1">
      <c r="A2" s="1335"/>
      <c r="B2" s="1336"/>
      <c r="C2" s="1336"/>
      <c r="D2" s="1336"/>
      <c r="E2" s="1336"/>
      <c r="F2" s="1336"/>
      <c r="G2" s="1336"/>
      <c r="H2" s="1336"/>
      <c r="I2" s="1336"/>
      <c r="J2" s="1336"/>
      <c r="K2" s="1336"/>
      <c r="L2" s="1336"/>
      <c r="M2" s="1336"/>
      <c r="N2" s="1336"/>
      <c r="O2" s="1336"/>
      <c r="P2" s="1336"/>
      <c r="Q2" s="1336"/>
      <c r="R2" s="1336"/>
      <c r="S2" s="1336"/>
      <c r="T2" s="1336"/>
      <c r="U2" s="1336"/>
      <c r="V2" s="1336"/>
      <c r="W2" s="1336"/>
      <c r="X2" s="1336"/>
      <c r="Y2" s="1336"/>
      <c r="Z2" s="1336"/>
      <c r="AA2" s="1337"/>
      <c r="AB2" s="424"/>
      <c r="AC2" s="425" t="s">
        <v>452</v>
      </c>
      <c r="AD2" s="426"/>
      <c r="AE2" s="426"/>
      <c r="AF2" s="426"/>
      <c r="AG2" s="426"/>
      <c r="AH2" s="426"/>
      <c r="AI2" s="426"/>
      <c r="AJ2" s="426"/>
      <c r="AK2" s="426"/>
      <c r="AL2" s="426"/>
      <c r="AM2" s="426"/>
      <c r="AN2" s="426"/>
      <c r="AO2" s="426"/>
      <c r="AP2" s="1344"/>
      <c r="AQ2" s="1345"/>
      <c r="AR2" s="1345"/>
      <c r="AS2" s="1346"/>
      <c r="AT2" s="1323"/>
      <c r="AU2" s="1324"/>
      <c r="AV2" s="1325"/>
      <c r="AW2" s="1245"/>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c r="BY2" s="422"/>
      <c r="BZ2" s="422"/>
    </row>
    <row r="3" spans="1:83" ht="3.75" customHeight="1">
      <c r="A3" s="1335"/>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7"/>
      <c r="AB3" s="424"/>
      <c r="AC3" s="426"/>
      <c r="AD3" s="426"/>
      <c r="AE3" s="426"/>
      <c r="AF3" s="426"/>
      <c r="AG3" s="426"/>
      <c r="AH3" s="426"/>
      <c r="AI3" s="426"/>
      <c r="AJ3" s="426"/>
      <c r="AK3" s="426"/>
      <c r="AL3" s="426"/>
      <c r="AM3" s="426"/>
      <c r="AN3" s="426"/>
      <c r="AO3" s="426"/>
      <c r="AP3" s="427"/>
      <c r="AQ3" s="427"/>
      <c r="AR3" s="427"/>
      <c r="AS3" s="427"/>
      <c r="AT3" s="425"/>
      <c r="AU3" s="425"/>
      <c r="AV3" s="428"/>
      <c r="AW3" s="1245"/>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row>
    <row r="4" spans="1:83" ht="12.75">
      <c r="A4" s="1335"/>
      <c r="B4" s="1336"/>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7"/>
      <c r="AB4" s="429"/>
      <c r="AC4" s="425" t="s">
        <v>9</v>
      </c>
      <c r="AD4" s="425"/>
      <c r="AE4" s="425"/>
      <c r="AF4" s="425"/>
      <c r="AG4" s="425"/>
      <c r="AH4" s="425"/>
      <c r="AI4" s="425"/>
      <c r="AJ4" s="425"/>
      <c r="AK4" s="430"/>
      <c r="AL4" s="430"/>
      <c r="AM4" s="430"/>
      <c r="AN4" s="430"/>
      <c r="AO4" s="430"/>
      <c r="AP4" s="1326" t="s">
        <v>83</v>
      </c>
      <c r="AQ4" s="1326"/>
      <c r="AR4" s="1326"/>
      <c r="AS4" s="1326"/>
      <c r="AT4" s="425"/>
      <c r="AU4" s="425"/>
      <c r="AV4" s="428"/>
      <c r="AW4" s="1245"/>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row>
    <row r="5" spans="1:83" ht="3.75" customHeight="1">
      <c r="A5" s="1335"/>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7"/>
      <c r="AB5" s="429"/>
      <c r="AC5" s="425"/>
      <c r="AD5" s="425"/>
      <c r="AE5" s="425"/>
      <c r="AF5" s="425"/>
      <c r="AG5" s="425"/>
      <c r="AH5" s="425"/>
      <c r="AI5" s="425"/>
      <c r="AJ5" s="425"/>
      <c r="AK5" s="430"/>
      <c r="AL5" s="430"/>
      <c r="AM5" s="430"/>
      <c r="AN5" s="430"/>
      <c r="AO5" s="430"/>
      <c r="AP5" s="430"/>
      <c r="AQ5" s="430"/>
      <c r="AR5" s="430"/>
      <c r="AS5" s="430"/>
      <c r="AT5" s="425"/>
      <c r="AU5" s="425"/>
      <c r="AV5" s="428"/>
      <c r="AW5" s="1245"/>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row>
    <row r="6" spans="1:83" ht="12.75" customHeight="1">
      <c r="A6" s="1335"/>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7"/>
      <c r="AB6" s="431"/>
      <c r="AC6" s="432" t="s">
        <v>10</v>
      </c>
      <c r="AD6" s="432"/>
      <c r="AE6" s="432"/>
      <c r="AF6" s="432"/>
      <c r="AG6" s="432"/>
      <c r="AH6" s="432"/>
      <c r="AI6" s="432"/>
      <c r="AJ6" s="432"/>
      <c r="AK6" s="430"/>
      <c r="AL6" s="430"/>
      <c r="AM6" s="430"/>
      <c r="AN6" s="430"/>
      <c r="AO6" s="430"/>
      <c r="AP6" s="1326"/>
      <c r="AQ6" s="1326"/>
      <c r="AR6" s="1326"/>
      <c r="AS6" s="1326"/>
      <c r="AT6" s="425"/>
      <c r="AU6" s="425"/>
      <c r="AV6" s="428"/>
      <c r="AW6" s="1245"/>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row>
    <row r="7" spans="1:83" ht="3.75" customHeight="1">
      <c r="A7" s="1335"/>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7"/>
      <c r="AB7" s="431"/>
      <c r="AC7" s="432"/>
      <c r="AD7" s="432"/>
      <c r="AE7" s="432"/>
      <c r="AF7" s="432"/>
      <c r="AG7" s="432"/>
      <c r="AH7" s="432"/>
      <c r="AI7" s="432"/>
      <c r="AJ7" s="432"/>
      <c r="AK7" s="430"/>
      <c r="AL7" s="430"/>
      <c r="AM7" s="430"/>
      <c r="AN7" s="430"/>
      <c r="AO7" s="430"/>
      <c r="AP7" s="430"/>
      <c r="AQ7" s="430"/>
      <c r="AR7" s="430"/>
      <c r="AS7" s="430"/>
      <c r="AT7" s="425"/>
      <c r="AU7" s="425"/>
      <c r="AV7" s="428"/>
      <c r="AW7" s="1245"/>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row>
    <row r="8" spans="1:83" ht="12.75" customHeight="1">
      <c r="A8" s="1335"/>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7"/>
      <c r="AB8" s="431"/>
      <c r="AC8" s="432" t="s">
        <v>451</v>
      </c>
      <c r="AD8" s="432"/>
      <c r="AE8" s="432"/>
      <c r="AF8" s="432"/>
      <c r="AG8" s="432"/>
      <c r="AH8" s="432"/>
      <c r="AI8" s="432"/>
      <c r="AJ8" s="432"/>
      <c r="AK8" s="430"/>
      <c r="AL8" s="430"/>
      <c r="AM8" s="1347" t="str">
        <f>'Cmpt''n'!I8</f>
        <v>1298149-4</v>
      </c>
      <c r="AN8" s="1326"/>
      <c r="AO8" s="1326"/>
      <c r="AP8" s="1326"/>
      <c r="AQ8" s="1326"/>
      <c r="AR8" s="1326"/>
      <c r="AS8" s="1326"/>
      <c r="AT8" s="425"/>
      <c r="AU8" s="425"/>
      <c r="AV8" s="428"/>
      <c r="AW8" s="1245"/>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row>
    <row r="9" spans="1:83" ht="3.75" customHeight="1">
      <c r="A9" s="1335"/>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7"/>
      <c r="AB9" s="431"/>
      <c r="AC9" s="432"/>
      <c r="AD9" s="432"/>
      <c r="AE9" s="432"/>
      <c r="AF9" s="432"/>
      <c r="AG9" s="432"/>
      <c r="AH9" s="432"/>
      <c r="AI9" s="432"/>
      <c r="AJ9" s="432"/>
      <c r="AK9" s="430"/>
      <c r="AL9" s="430"/>
      <c r="AM9" s="430"/>
      <c r="AN9" s="430"/>
      <c r="AO9" s="430"/>
      <c r="AP9" s="430"/>
      <c r="AQ9" s="430"/>
      <c r="AR9" s="430"/>
      <c r="AS9" s="430"/>
      <c r="AT9" s="425"/>
      <c r="AU9" s="425"/>
      <c r="AV9" s="428"/>
      <c r="AW9" s="1245"/>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row>
    <row r="10" spans="1:83" ht="12.75" customHeight="1">
      <c r="A10" s="1335"/>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7"/>
      <c r="AB10" s="429"/>
      <c r="AC10" s="425" t="s">
        <v>11</v>
      </c>
      <c r="AD10" s="425"/>
      <c r="AE10" s="425"/>
      <c r="AF10" s="425"/>
      <c r="AG10" s="425"/>
      <c r="AH10" s="425"/>
      <c r="AI10" s="425"/>
      <c r="AJ10" s="425"/>
      <c r="AK10" s="1326" t="str">
        <f>'Cmpt''n'!I3</f>
        <v>35201-1514787-5</v>
      </c>
      <c r="AL10" s="1326"/>
      <c r="AM10" s="1326"/>
      <c r="AN10" s="1326"/>
      <c r="AO10" s="1326"/>
      <c r="AP10" s="1326"/>
      <c r="AQ10" s="1326"/>
      <c r="AR10" s="1326"/>
      <c r="AS10" s="1326"/>
      <c r="AT10" s="425"/>
      <c r="AU10" s="425"/>
      <c r="AV10" s="428"/>
      <c r="AW10" s="1245"/>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row>
    <row r="11" spans="1:83" ht="11.25" customHeight="1">
      <c r="A11" s="1338"/>
      <c r="B11" s="1339"/>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c r="Y11" s="1339"/>
      <c r="Z11" s="1339"/>
      <c r="AA11" s="1340"/>
      <c r="AB11" s="433"/>
      <c r="AC11" s="434"/>
      <c r="AD11" s="434"/>
      <c r="AE11" s="434"/>
      <c r="AF11" s="434"/>
      <c r="AG11" s="434"/>
      <c r="AH11" s="434"/>
      <c r="AI11" s="434"/>
      <c r="AJ11" s="434"/>
      <c r="AK11" s="1348" t="s">
        <v>12</v>
      </c>
      <c r="AL11" s="1348"/>
      <c r="AM11" s="1348"/>
      <c r="AN11" s="1348"/>
      <c r="AO11" s="1348"/>
      <c r="AP11" s="1348"/>
      <c r="AQ11" s="1348"/>
      <c r="AR11" s="1348"/>
      <c r="AS11" s="1348"/>
      <c r="AT11" s="434"/>
      <c r="AU11" s="434"/>
      <c r="AV11" s="435"/>
      <c r="AW11" s="1245"/>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row>
    <row r="12" spans="1:83" ht="3.75" customHeight="1">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36"/>
      <c r="AB12" s="425"/>
      <c r="AC12" s="425"/>
      <c r="AD12" s="425"/>
      <c r="AE12" s="425"/>
      <c r="AF12" s="425"/>
      <c r="AG12" s="425"/>
      <c r="AH12" s="425"/>
      <c r="AI12" s="425"/>
      <c r="AJ12" s="425"/>
      <c r="AK12" s="437"/>
      <c r="AL12" s="437"/>
      <c r="AM12" s="437"/>
      <c r="AN12" s="437"/>
      <c r="AO12" s="437"/>
      <c r="AP12" s="437"/>
      <c r="AQ12" s="437"/>
      <c r="AR12" s="437"/>
      <c r="AS12" s="437"/>
      <c r="AT12" s="425"/>
      <c r="AU12" s="425"/>
      <c r="AV12" s="425"/>
      <c r="AW12" s="1245"/>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row>
    <row r="13" spans="1:83" ht="12.75" customHeight="1">
      <c r="A13" s="1352" t="s">
        <v>13</v>
      </c>
      <c r="B13" s="1349"/>
      <c r="C13" s="1349"/>
      <c r="D13" s="1349"/>
      <c r="E13" s="1349"/>
      <c r="F13" s="1349"/>
      <c r="G13" s="1349"/>
      <c r="H13" s="1349"/>
      <c r="I13" s="1349"/>
      <c r="J13" s="1349"/>
      <c r="K13" s="1349"/>
      <c r="L13" s="1349"/>
      <c r="M13" s="1349"/>
      <c r="N13" s="1349"/>
      <c r="O13" s="1349"/>
      <c r="P13" s="1349"/>
      <c r="Q13" s="1349"/>
      <c r="R13" s="1349"/>
      <c r="S13" s="1349"/>
      <c r="T13" s="1349"/>
      <c r="U13" s="1349"/>
      <c r="V13" s="1349"/>
      <c r="W13" s="1349"/>
      <c r="X13" s="1349"/>
      <c r="Y13" s="1349"/>
      <c r="Z13" s="1349"/>
      <c r="AA13" s="1349"/>
      <c r="AB13" s="1349"/>
      <c r="AC13" s="1349"/>
      <c r="AD13" s="1349"/>
      <c r="AE13" s="438"/>
      <c r="AF13" s="1349" t="s">
        <v>449</v>
      </c>
      <c r="AG13" s="1349"/>
      <c r="AH13" s="1349"/>
      <c r="AI13" s="438"/>
      <c r="AJ13" s="1349"/>
      <c r="AK13" s="1349"/>
      <c r="AL13" s="1349"/>
      <c r="AM13" s="1349"/>
      <c r="AN13" s="1349"/>
      <c r="AO13" s="1349"/>
      <c r="AP13" s="1349" t="s">
        <v>14</v>
      </c>
      <c r="AQ13" s="1349"/>
      <c r="AR13" s="1349"/>
      <c r="AS13" s="1349"/>
      <c r="AT13" s="1349"/>
      <c r="AU13" s="1349"/>
      <c r="AV13" s="439"/>
      <c r="AW13" s="1245"/>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row>
    <row r="14" spans="1:83" ht="3.75" customHeight="1">
      <c r="A14" s="436"/>
      <c r="B14" s="436"/>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25"/>
      <c r="AC14" s="425"/>
      <c r="AD14" s="425"/>
      <c r="AE14" s="425"/>
      <c r="AF14" s="425"/>
      <c r="AG14" s="425"/>
      <c r="AH14" s="425"/>
      <c r="AI14" s="425"/>
      <c r="AJ14" s="425"/>
      <c r="AK14" s="437"/>
      <c r="AL14" s="437"/>
      <c r="AM14" s="437"/>
      <c r="AN14" s="437"/>
      <c r="AO14" s="437"/>
      <c r="AP14" s="437"/>
      <c r="AQ14" s="437"/>
      <c r="AR14" s="437"/>
      <c r="AS14" s="437"/>
      <c r="AT14" s="425"/>
      <c r="AU14" s="425"/>
      <c r="AV14" s="425"/>
      <c r="AW14" s="1245"/>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row>
    <row r="15" spans="1:83" ht="12.75" customHeight="1">
      <c r="A15" s="440" t="s">
        <v>830</v>
      </c>
      <c r="B15" s="441"/>
      <c r="C15" s="442" t="s">
        <v>15</v>
      </c>
      <c r="D15" s="442"/>
      <c r="E15" s="442"/>
      <c r="F15" s="442"/>
      <c r="G15" s="442"/>
      <c r="H15" s="443"/>
      <c r="I15" s="444"/>
      <c r="J15" s="445"/>
      <c r="K15" s="446" t="s">
        <v>16</v>
      </c>
      <c r="L15" s="445"/>
      <c r="M15" s="445"/>
      <c r="N15" s="445"/>
      <c r="O15" s="445"/>
      <c r="P15" s="445"/>
      <c r="Q15" s="443"/>
      <c r="R15" s="444"/>
      <c r="S15" s="443"/>
      <c r="T15" s="447"/>
      <c r="U15" s="447"/>
      <c r="V15" s="447"/>
      <c r="W15" s="447"/>
      <c r="X15" s="447"/>
      <c r="Y15" s="447"/>
      <c r="Z15" s="447"/>
      <c r="AA15" s="447"/>
      <c r="AB15" s="448"/>
      <c r="AC15" s="448"/>
      <c r="AD15" s="448"/>
      <c r="AE15" s="448"/>
      <c r="AF15" s="448"/>
      <c r="AG15" s="448"/>
      <c r="AH15" s="448"/>
      <c r="AI15" s="448"/>
      <c r="AJ15" s="444"/>
      <c r="AK15" s="444"/>
      <c r="AL15" s="444"/>
      <c r="AM15" s="444"/>
      <c r="AN15" s="444"/>
      <c r="AO15" s="444"/>
      <c r="AP15" s="449"/>
      <c r="AQ15" s="449"/>
      <c r="AR15" s="449"/>
      <c r="AS15" s="449"/>
      <c r="AT15" s="448"/>
      <c r="AU15" s="448"/>
      <c r="AV15" s="450"/>
      <c r="AW15" s="1245"/>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row>
    <row r="16" spans="1:83" ht="3.75" customHeight="1">
      <c r="A16" s="451"/>
      <c r="B16" s="452"/>
      <c r="C16" s="453"/>
      <c r="D16" s="453"/>
      <c r="E16" s="453"/>
      <c r="F16" s="453"/>
      <c r="G16" s="453"/>
      <c r="H16" s="454"/>
      <c r="I16" s="455"/>
      <c r="J16" s="456"/>
      <c r="K16" s="457"/>
      <c r="L16" s="456"/>
      <c r="M16" s="456"/>
      <c r="N16" s="456"/>
      <c r="O16" s="456"/>
      <c r="P16" s="456"/>
      <c r="Q16" s="454"/>
      <c r="R16" s="455"/>
      <c r="S16" s="454"/>
      <c r="T16" s="436"/>
      <c r="U16" s="436"/>
      <c r="V16" s="436"/>
      <c r="W16" s="436"/>
      <c r="X16" s="436"/>
      <c r="Y16" s="436"/>
      <c r="Z16" s="436"/>
      <c r="AA16" s="436"/>
      <c r="AB16" s="425"/>
      <c r="AC16" s="425"/>
      <c r="AD16" s="425"/>
      <c r="AE16" s="425"/>
      <c r="AF16" s="425"/>
      <c r="AG16" s="425"/>
      <c r="AH16" s="425"/>
      <c r="AI16" s="425"/>
      <c r="AJ16" s="455"/>
      <c r="AK16" s="455"/>
      <c r="AL16" s="455"/>
      <c r="AM16" s="455"/>
      <c r="AN16" s="455"/>
      <c r="AO16" s="455"/>
      <c r="AP16" s="437"/>
      <c r="AQ16" s="437"/>
      <c r="AR16" s="437"/>
      <c r="AS16" s="437"/>
      <c r="AT16" s="425"/>
      <c r="AU16" s="425"/>
      <c r="AV16" s="428"/>
      <c r="AW16" s="1245"/>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row>
    <row r="17" spans="1:83" ht="13.5" customHeight="1">
      <c r="A17" s="458"/>
      <c r="B17" s="459"/>
      <c r="C17" s="454" t="s">
        <v>17</v>
      </c>
      <c r="D17" s="454"/>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425"/>
      <c r="AE17" s="425"/>
      <c r="AF17" s="1328">
        <v>821311</v>
      </c>
      <c r="AG17" s="1329"/>
      <c r="AH17" s="1330"/>
      <c r="AI17" s="425"/>
      <c r="AJ17" s="425"/>
      <c r="AK17" s="437"/>
      <c r="AL17" s="437"/>
      <c r="AM17" s="437"/>
      <c r="AN17" s="437"/>
      <c r="AO17" s="437"/>
      <c r="AP17" s="1318">
        <v>0</v>
      </c>
      <c r="AQ17" s="1318"/>
      <c r="AR17" s="1318"/>
      <c r="AS17" s="1318"/>
      <c r="AT17" s="1318"/>
      <c r="AU17" s="1318"/>
      <c r="AV17" s="428"/>
      <c r="AW17" s="1245"/>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row>
    <row r="18" spans="1:83" ht="3.75" customHeight="1">
      <c r="A18" s="458"/>
      <c r="B18" s="459"/>
      <c r="C18" s="454"/>
      <c r="D18" s="454"/>
      <c r="E18" s="454"/>
      <c r="F18" s="454"/>
      <c r="G18" s="454"/>
      <c r="H18" s="454"/>
      <c r="I18" s="454"/>
      <c r="J18" s="454"/>
      <c r="K18" s="454"/>
      <c r="L18" s="454"/>
      <c r="M18" s="454"/>
      <c r="N18" s="454"/>
      <c r="O18" s="454"/>
      <c r="P18" s="454"/>
      <c r="Q18" s="454"/>
      <c r="R18" s="454"/>
      <c r="S18" s="454"/>
      <c r="T18" s="436"/>
      <c r="U18" s="436"/>
      <c r="V18" s="436"/>
      <c r="W18" s="436"/>
      <c r="X18" s="436"/>
      <c r="Y18" s="436"/>
      <c r="Z18" s="436"/>
      <c r="AA18" s="436"/>
      <c r="AB18" s="425"/>
      <c r="AC18" s="425"/>
      <c r="AD18" s="425"/>
      <c r="AE18" s="425"/>
      <c r="AF18" s="462"/>
      <c r="AG18" s="462"/>
      <c r="AH18" s="462"/>
      <c r="AI18" s="425"/>
      <c r="AJ18" s="425"/>
      <c r="AK18" s="437"/>
      <c r="AL18" s="437"/>
      <c r="AM18" s="437"/>
      <c r="AN18" s="437"/>
      <c r="AO18" s="437"/>
      <c r="AP18" s="437"/>
      <c r="AQ18" s="437"/>
      <c r="AR18" s="437"/>
      <c r="AS18" s="437"/>
      <c r="AT18" s="425"/>
      <c r="AU18" s="425"/>
      <c r="AV18" s="428"/>
      <c r="AW18" s="1245"/>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row>
    <row r="19" spans="1:83" ht="13.5" customHeight="1">
      <c r="A19" s="463"/>
      <c r="B19" s="464"/>
      <c r="C19" s="454" t="s">
        <v>18</v>
      </c>
      <c r="D19" s="454"/>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425"/>
      <c r="AE19" s="425"/>
      <c r="AF19" s="1328">
        <v>821321</v>
      </c>
      <c r="AG19" s="1329"/>
      <c r="AH19" s="1330"/>
      <c r="AI19" s="425"/>
      <c r="AJ19" s="425"/>
      <c r="AK19" s="437"/>
      <c r="AL19" s="437"/>
      <c r="AM19" s="437"/>
      <c r="AN19" s="437"/>
      <c r="AO19" s="437"/>
      <c r="AP19" s="1318">
        <v>0</v>
      </c>
      <c r="AQ19" s="1318"/>
      <c r="AR19" s="1318"/>
      <c r="AS19" s="1318"/>
      <c r="AT19" s="1318"/>
      <c r="AU19" s="1318"/>
      <c r="AV19" s="428"/>
      <c r="AW19" s="1245"/>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row>
    <row r="20" spans="1:83" ht="3.75" customHeight="1">
      <c r="A20" s="463"/>
      <c r="B20" s="464"/>
      <c r="C20" s="454"/>
      <c r="D20" s="454"/>
      <c r="E20" s="454"/>
      <c r="F20" s="454"/>
      <c r="G20" s="454"/>
      <c r="H20" s="454"/>
      <c r="I20" s="454"/>
      <c r="J20" s="454"/>
      <c r="K20" s="454"/>
      <c r="L20" s="454"/>
      <c r="M20" s="454"/>
      <c r="N20" s="454"/>
      <c r="O20" s="454"/>
      <c r="P20" s="454"/>
      <c r="Q20" s="454"/>
      <c r="R20" s="454"/>
      <c r="S20" s="454"/>
      <c r="T20" s="436"/>
      <c r="U20" s="436"/>
      <c r="V20" s="436"/>
      <c r="W20" s="436"/>
      <c r="X20" s="436"/>
      <c r="Y20" s="436"/>
      <c r="Z20" s="436"/>
      <c r="AA20" s="436"/>
      <c r="AB20" s="425"/>
      <c r="AC20" s="425"/>
      <c r="AD20" s="425"/>
      <c r="AE20" s="425"/>
      <c r="AF20" s="465"/>
      <c r="AG20" s="465"/>
      <c r="AH20" s="465"/>
      <c r="AI20" s="425"/>
      <c r="AJ20" s="455"/>
      <c r="AK20" s="455"/>
      <c r="AL20" s="455"/>
      <c r="AM20" s="455"/>
      <c r="AN20" s="455"/>
      <c r="AO20" s="455"/>
      <c r="AP20" s="466"/>
      <c r="AQ20" s="466"/>
      <c r="AR20" s="466"/>
      <c r="AS20" s="466"/>
      <c r="AT20" s="466"/>
      <c r="AU20" s="466"/>
      <c r="AV20" s="428"/>
      <c r="AW20" s="1245"/>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row>
    <row r="21" spans="1:83" ht="13.5" customHeight="1">
      <c r="A21" s="451" t="s">
        <v>831</v>
      </c>
      <c r="B21" s="452"/>
      <c r="C21" s="454" t="s">
        <v>19</v>
      </c>
      <c r="D21" s="454"/>
      <c r="E21" s="454"/>
      <c r="F21" s="454"/>
      <c r="G21" s="454"/>
      <c r="H21" s="454"/>
      <c r="I21" s="454"/>
      <c r="J21" s="454"/>
      <c r="K21" s="455"/>
      <c r="L21" s="456"/>
      <c r="M21" s="456"/>
      <c r="N21" s="457" t="s">
        <v>20</v>
      </c>
      <c r="O21" s="456"/>
      <c r="P21" s="456"/>
      <c r="Q21" s="455"/>
      <c r="R21" s="456"/>
      <c r="S21" s="456"/>
      <c r="T21" s="436"/>
      <c r="U21" s="436"/>
      <c r="V21" s="436"/>
      <c r="W21" s="436"/>
      <c r="X21" s="436"/>
      <c r="Y21" s="436"/>
      <c r="Z21" s="436"/>
      <c r="AA21" s="436"/>
      <c r="AB21" s="425"/>
      <c r="AC21" s="425"/>
      <c r="AD21" s="425"/>
      <c r="AE21" s="425"/>
      <c r="AF21" s="462"/>
      <c r="AG21" s="462"/>
      <c r="AH21" s="462"/>
      <c r="AI21" s="425"/>
      <c r="AJ21" s="425"/>
      <c r="AK21" s="437"/>
      <c r="AL21" s="437"/>
      <c r="AM21" s="437"/>
      <c r="AN21" s="437"/>
      <c r="AO21" s="437"/>
      <c r="AP21" s="437"/>
      <c r="AQ21" s="437"/>
      <c r="AR21" s="437"/>
      <c r="AS21" s="437"/>
      <c r="AT21" s="425"/>
      <c r="AU21" s="425"/>
      <c r="AV21" s="428"/>
      <c r="AW21" s="1245"/>
      <c r="AX21" s="422"/>
      <c r="AY21" s="422"/>
      <c r="AZ21" s="422"/>
      <c r="BA21" s="422"/>
      <c r="BB21" s="422"/>
      <c r="BC21" s="422"/>
      <c r="BD21" s="422"/>
      <c r="BE21" s="422"/>
      <c r="BF21" s="422"/>
      <c r="BG21" s="422"/>
      <c r="BH21" s="422"/>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row>
    <row r="22" spans="1:83" ht="3.75" customHeight="1">
      <c r="A22" s="451"/>
      <c r="B22" s="452"/>
      <c r="C22" s="454"/>
      <c r="D22" s="454"/>
      <c r="E22" s="454"/>
      <c r="F22" s="454"/>
      <c r="G22" s="454"/>
      <c r="H22" s="454"/>
      <c r="I22" s="454"/>
      <c r="J22" s="454"/>
      <c r="K22" s="455"/>
      <c r="L22" s="456"/>
      <c r="M22" s="456"/>
      <c r="N22" s="457"/>
      <c r="O22" s="456"/>
      <c r="P22" s="456"/>
      <c r="Q22" s="455"/>
      <c r="R22" s="456"/>
      <c r="S22" s="456"/>
      <c r="T22" s="436"/>
      <c r="U22" s="436"/>
      <c r="V22" s="436"/>
      <c r="W22" s="436"/>
      <c r="X22" s="436"/>
      <c r="Y22" s="436"/>
      <c r="Z22" s="436"/>
      <c r="AA22" s="436"/>
      <c r="AB22" s="425"/>
      <c r="AC22" s="425"/>
      <c r="AD22" s="425"/>
      <c r="AE22" s="425"/>
      <c r="AF22" s="462"/>
      <c r="AG22" s="462"/>
      <c r="AH22" s="462"/>
      <c r="AI22" s="425"/>
      <c r="AJ22" s="425"/>
      <c r="AK22" s="437"/>
      <c r="AL22" s="437"/>
      <c r="AM22" s="437"/>
      <c r="AN22" s="437"/>
      <c r="AO22" s="437"/>
      <c r="AP22" s="437"/>
      <c r="AQ22" s="437"/>
      <c r="AR22" s="437"/>
      <c r="AS22" s="437"/>
      <c r="AT22" s="425"/>
      <c r="AU22" s="425"/>
      <c r="AV22" s="428"/>
      <c r="AW22" s="1245"/>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row>
    <row r="23" spans="1:83" ht="13.5" customHeight="1">
      <c r="A23" s="467"/>
      <c r="B23" s="468"/>
      <c r="C23" s="454" t="s">
        <v>17</v>
      </c>
      <c r="D23" s="454"/>
      <c r="E23" s="1327"/>
      <c r="F23" s="1327"/>
      <c r="G23" s="1327"/>
      <c r="H23" s="1327"/>
      <c r="I23" s="1327"/>
      <c r="J23" s="1327"/>
      <c r="K23" s="1327"/>
      <c r="L23" s="1327"/>
      <c r="M23" s="1327"/>
      <c r="N23" s="1327"/>
      <c r="O23" s="1327"/>
      <c r="P23" s="1327"/>
      <c r="Q23" s="1327"/>
      <c r="R23" s="1327"/>
      <c r="S23" s="1327"/>
      <c r="T23" s="1327"/>
      <c r="U23" s="1327"/>
      <c r="V23" s="1327"/>
      <c r="W23" s="1327"/>
      <c r="X23" s="1327"/>
      <c r="Y23" s="1327"/>
      <c r="Z23" s="1327"/>
      <c r="AA23" s="1327"/>
      <c r="AB23" s="1327"/>
      <c r="AC23" s="1327"/>
      <c r="AD23" s="425"/>
      <c r="AE23" s="425"/>
      <c r="AF23" s="1328">
        <v>711111</v>
      </c>
      <c r="AG23" s="1329"/>
      <c r="AH23" s="1330"/>
      <c r="AI23" s="425"/>
      <c r="AJ23" s="425"/>
      <c r="AK23" s="437"/>
      <c r="AL23" s="437"/>
      <c r="AM23" s="437"/>
      <c r="AN23" s="437"/>
      <c r="AO23" s="437"/>
      <c r="AP23" s="1318">
        <v>0</v>
      </c>
      <c r="AQ23" s="1318"/>
      <c r="AR23" s="1318"/>
      <c r="AS23" s="1318"/>
      <c r="AT23" s="1318"/>
      <c r="AU23" s="1318"/>
      <c r="AV23" s="428"/>
      <c r="AW23" s="1245"/>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row>
    <row r="24" spans="1:83" ht="3.75" customHeight="1">
      <c r="A24" s="467"/>
      <c r="B24" s="468"/>
      <c r="C24" s="454"/>
      <c r="D24" s="454"/>
      <c r="E24" s="454"/>
      <c r="F24" s="454"/>
      <c r="G24" s="454"/>
      <c r="H24" s="454"/>
      <c r="I24" s="454"/>
      <c r="J24" s="454"/>
      <c r="K24" s="454"/>
      <c r="L24" s="454"/>
      <c r="M24" s="454"/>
      <c r="N24" s="454"/>
      <c r="O24" s="454"/>
      <c r="P24" s="454"/>
      <c r="Q24" s="454"/>
      <c r="R24" s="454"/>
      <c r="S24" s="454"/>
      <c r="T24" s="436"/>
      <c r="U24" s="436"/>
      <c r="V24" s="436"/>
      <c r="W24" s="436"/>
      <c r="X24" s="436"/>
      <c r="Y24" s="436"/>
      <c r="Z24" s="436"/>
      <c r="AA24" s="436"/>
      <c r="AB24" s="425"/>
      <c r="AC24" s="425"/>
      <c r="AD24" s="425"/>
      <c r="AE24" s="425"/>
      <c r="AF24" s="462"/>
      <c r="AG24" s="462"/>
      <c r="AH24" s="462"/>
      <c r="AI24" s="425"/>
      <c r="AJ24" s="425"/>
      <c r="AK24" s="437"/>
      <c r="AL24" s="437"/>
      <c r="AM24" s="437"/>
      <c r="AN24" s="437"/>
      <c r="AO24" s="437"/>
      <c r="AP24" s="437"/>
      <c r="AQ24" s="437"/>
      <c r="AR24" s="437"/>
      <c r="AS24" s="437"/>
      <c r="AT24" s="425"/>
      <c r="AU24" s="425"/>
      <c r="AV24" s="428"/>
      <c r="AW24" s="1245"/>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row>
    <row r="25" spans="1:83" ht="13.5" customHeight="1">
      <c r="A25" s="469"/>
      <c r="B25" s="470"/>
      <c r="C25" s="454" t="s">
        <v>18</v>
      </c>
      <c r="D25" s="454"/>
      <c r="E25" s="1327"/>
      <c r="F25" s="1327"/>
      <c r="G25" s="1327"/>
      <c r="H25" s="1327"/>
      <c r="I25" s="1327"/>
      <c r="J25" s="1327"/>
      <c r="K25" s="1327"/>
      <c r="L25" s="1327"/>
      <c r="M25" s="1327"/>
      <c r="N25" s="1327"/>
      <c r="O25" s="1327"/>
      <c r="P25" s="1327"/>
      <c r="Q25" s="1327"/>
      <c r="R25" s="1327"/>
      <c r="S25" s="1327"/>
      <c r="T25" s="1327"/>
      <c r="U25" s="1327"/>
      <c r="V25" s="1327"/>
      <c r="W25" s="1327"/>
      <c r="X25" s="1327"/>
      <c r="Y25" s="1327"/>
      <c r="Z25" s="1327"/>
      <c r="AA25" s="1327"/>
      <c r="AB25" s="1327"/>
      <c r="AC25" s="1327"/>
      <c r="AD25" s="425"/>
      <c r="AE25" s="425"/>
      <c r="AF25" s="1328">
        <v>711121</v>
      </c>
      <c r="AG25" s="1329"/>
      <c r="AH25" s="1330"/>
      <c r="AI25" s="425"/>
      <c r="AJ25" s="425"/>
      <c r="AK25" s="437"/>
      <c r="AL25" s="437"/>
      <c r="AM25" s="437"/>
      <c r="AN25" s="437"/>
      <c r="AO25" s="437"/>
      <c r="AP25" s="1318">
        <v>0</v>
      </c>
      <c r="AQ25" s="1318"/>
      <c r="AR25" s="1318"/>
      <c r="AS25" s="1318"/>
      <c r="AT25" s="1318"/>
      <c r="AU25" s="1318"/>
      <c r="AV25" s="428"/>
      <c r="AW25" s="1245"/>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row>
    <row r="26" spans="1:83" ht="3.75" customHeight="1">
      <c r="A26" s="469"/>
      <c r="B26" s="470"/>
      <c r="C26" s="454"/>
      <c r="D26" s="454"/>
      <c r="E26" s="454"/>
      <c r="F26" s="454"/>
      <c r="G26" s="454"/>
      <c r="H26" s="454"/>
      <c r="I26" s="454"/>
      <c r="J26" s="454"/>
      <c r="K26" s="454"/>
      <c r="L26" s="454"/>
      <c r="M26" s="454"/>
      <c r="N26" s="454"/>
      <c r="O26" s="454"/>
      <c r="P26" s="454"/>
      <c r="Q26" s="454"/>
      <c r="R26" s="454"/>
      <c r="S26" s="454"/>
      <c r="T26" s="436"/>
      <c r="U26" s="436"/>
      <c r="V26" s="436"/>
      <c r="W26" s="436"/>
      <c r="X26" s="436"/>
      <c r="Y26" s="436"/>
      <c r="Z26" s="436"/>
      <c r="AA26" s="436"/>
      <c r="AB26" s="425"/>
      <c r="AC26" s="425"/>
      <c r="AD26" s="425"/>
      <c r="AE26" s="425"/>
      <c r="AF26" s="462"/>
      <c r="AG26" s="462"/>
      <c r="AH26" s="462"/>
      <c r="AI26" s="425"/>
      <c r="AJ26" s="425"/>
      <c r="AK26" s="437"/>
      <c r="AL26" s="437"/>
      <c r="AM26" s="437"/>
      <c r="AN26" s="437"/>
      <c r="AO26" s="437"/>
      <c r="AP26" s="437"/>
      <c r="AQ26" s="437"/>
      <c r="AR26" s="437"/>
      <c r="AS26" s="437"/>
      <c r="AT26" s="425"/>
      <c r="AU26" s="425"/>
      <c r="AV26" s="428"/>
      <c r="AW26" s="1245"/>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row>
    <row r="27" spans="1:83" ht="13.5" customHeight="1">
      <c r="A27" s="469"/>
      <c r="B27" s="470"/>
      <c r="C27" s="454" t="s">
        <v>21</v>
      </c>
      <c r="D27" s="454"/>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425"/>
      <c r="AE27" s="425"/>
      <c r="AF27" s="1328">
        <v>711131</v>
      </c>
      <c r="AG27" s="1329"/>
      <c r="AH27" s="1330"/>
      <c r="AI27" s="425"/>
      <c r="AJ27" s="425"/>
      <c r="AK27" s="437"/>
      <c r="AL27" s="437"/>
      <c r="AM27" s="437"/>
      <c r="AN27" s="437"/>
      <c r="AO27" s="437"/>
      <c r="AP27" s="1318">
        <v>0</v>
      </c>
      <c r="AQ27" s="1318"/>
      <c r="AR27" s="1318"/>
      <c r="AS27" s="1318"/>
      <c r="AT27" s="1318"/>
      <c r="AU27" s="1318"/>
      <c r="AV27" s="428"/>
      <c r="AW27" s="1245"/>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row>
    <row r="28" spans="1:83" ht="3.75" customHeight="1">
      <c r="A28" s="469"/>
      <c r="B28" s="470"/>
      <c r="C28" s="454"/>
      <c r="D28" s="454"/>
      <c r="E28" s="454"/>
      <c r="F28" s="454"/>
      <c r="G28" s="454"/>
      <c r="H28" s="454"/>
      <c r="I28" s="454"/>
      <c r="J28" s="454"/>
      <c r="K28" s="454"/>
      <c r="L28" s="454"/>
      <c r="M28" s="454"/>
      <c r="N28" s="454"/>
      <c r="O28" s="454"/>
      <c r="P28" s="454"/>
      <c r="Q28" s="454"/>
      <c r="R28" s="454"/>
      <c r="S28" s="454"/>
      <c r="T28" s="436"/>
      <c r="U28" s="436"/>
      <c r="V28" s="436"/>
      <c r="W28" s="436"/>
      <c r="X28" s="436"/>
      <c r="Y28" s="436"/>
      <c r="Z28" s="436"/>
      <c r="AA28" s="436"/>
      <c r="AB28" s="425"/>
      <c r="AC28" s="425"/>
      <c r="AD28" s="425"/>
      <c r="AE28" s="425"/>
      <c r="AF28" s="462"/>
      <c r="AG28" s="462"/>
      <c r="AH28" s="462"/>
      <c r="AI28" s="425"/>
      <c r="AJ28" s="425"/>
      <c r="AK28" s="437"/>
      <c r="AL28" s="437"/>
      <c r="AM28" s="437"/>
      <c r="AN28" s="437"/>
      <c r="AO28" s="437"/>
      <c r="AP28" s="437"/>
      <c r="AQ28" s="437"/>
      <c r="AR28" s="437"/>
      <c r="AS28" s="437"/>
      <c r="AT28" s="425"/>
      <c r="AU28" s="425"/>
      <c r="AV28" s="428"/>
      <c r="AW28" s="1245"/>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2"/>
      <c r="CD28" s="422"/>
      <c r="CE28" s="422"/>
    </row>
    <row r="29" spans="1:83" ht="13.5" customHeight="1">
      <c r="A29" s="467"/>
      <c r="B29" s="468"/>
      <c r="C29" s="454" t="s">
        <v>22</v>
      </c>
      <c r="D29" s="454"/>
      <c r="E29" s="1327"/>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425"/>
      <c r="AE29" s="425"/>
      <c r="AF29" s="1328">
        <v>711141</v>
      </c>
      <c r="AG29" s="1329"/>
      <c r="AH29" s="1330"/>
      <c r="AI29" s="425"/>
      <c r="AJ29" s="425"/>
      <c r="AK29" s="437"/>
      <c r="AL29" s="437"/>
      <c r="AM29" s="437"/>
      <c r="AN29" s="437"/>
      <c r="AO29" s="437"/>
      <c r="AP29" s="1318">
        <v>0</v>
      </c>
      <c r="AQ29" s="1318"/>
      <c r="AR29" s="1318"/>
      <c r="AS29" s="1318"/>
      <c r="AT29" s="1318"/>
      <c r="AU29" s="1318"/>
      <c r="AV29" s="428"/>
      <c r="AW29" s="1245"/>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2"/>
      <c r="CD29" s="422"/>
      <c r="CE29" s="422"/>
    </row>
    <row r="30" spans="1:83" ht="3.75" customHeight="1">
      <c r="A30" s="467"/>
      <c r="B30" s="468"/>
      <c r="C30" s="454"/>
      <c r="D30" s="454"/>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25"/>
      <c r="AE30" s="425"/>
      <c r="AF30" s="465"/>
      <c r="AG30" s="465"/>
      <c r="AH30" s="465"/>
      <c r="AI30" s="425"/>
      <c r="AJ30" s="425"/>
      <c r="AK30" s="437"/>
      <c r="AL30" s="437"/>
      <c r="AM30" s="437"/>
      <c r="AN30" s="437"/>
      <c r="AO30" s="437"/>
      <c r="AP30" s="466"/>
      <c r="AQ30" s="466"/>
      <c r="AR30" s="466"/>
      <c r="AS30" s="466"/>
      <c r="AT30" s="466"/>
      <c r="AU30" s="466"/>
      <c r="AV30" s="428"/>
      <c r="AW30" s="1245"/>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2"/>
      <c r="CD30" s="422"/>
      <c r="CE30" s="422"/>
    </row>
    <row r="31" spans="1:83" ht="13.5" customHeight="1">
      <c r="A31" s="451" t="s">
        <v>832</v>
      </c>
      <c r="B31" s="452"/>
      <c r="C31" s="454" t="s">
        <v>23</v>
      </c>
      <c r="D31" s="454"/>
      <c r="E31" s="454"/>
      <c r="F31" s="454"/>
      <c r="G31" s="454"/>
      <c r="H31" s="454"/>
      <c r="I31" s="472"/>
      <c r="J31" s="454"/>
      <c r="K31" s="472"/>
      <c r="L31" s="455"/>
      <c r="M31" s="456"/>
      <c r="N31" s="456"/>
      <c r="O31" s="457" t="s">
        <v>20</v>
      </c>
      <c r="P31" s="456"/>
      <c r="Q31" s="456"/>
      <c r="R31" s="456"/>
      <c r="S31" s="456"/>
      <c r="T31" s="436"/>
      <c r="U31" s="436"/>
      <c r="V31" s="436"/>
      <c r="W31" s="436"/>
      <c r="X31" s="436"/>
      <c r="Y31" s="436"/>
      <c r="Z31" s="436"/>
      <c r="AA31" s="436"/>
      <c r="AB31" s="425"/>
      <c r="AC31" s="425"/>
      <c r="AD31" s="425"/>
      <c r="AE31" s="425"/>
      <c r="AF31" s="462"/>
      <c r="AG31" s="462"/>
      <c r="AH31" s="462"/>
      <c r="AI31" s="425"/>
      <c r="AJ31" s="425"/>
      <c r="AK31" s="437"/>
      <c r="AL31" s="437"/>
      <c r="AM31" s="437"/>
      <c r="AN31" s="437"/>
      <c r="AO31" s="437"/>
      <c r="AP31" s="437"/>
      <c r="AQ31" s="437"/>
      <c r="AR31" s="437"/>
      <c r="AS31" s="437"/>
      <c r="AT31" s="425"/>
      <c r="AU31" s="425"/>
      <c r="AV31" s="428"/>
      <c r="AW31" s="1245"/>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2"/>
      <c r="CD31" s="422"/>
      <c r="CE31" s="422"/>
    </row>
    <row r="32" spans="1:83" ht="3.75" customHeight="1">
      <c r="A32" s="451"/>
      <c r="B32" s="452"/>
      <c r="C32" s="454"/>
      <c r="D32" s="454"/>
      <c r="E32" s="454"/>
      <c r="F32" s="454"/>
      <c r="G32" s="454"/>
      <c r="H32" s="454"/>
      <c r="I32" s="472"/>
      <c r="J32" s="454"/>
      <c r="K32" s="472"/>
      <c r="L32" s="455"/>
      <c r="M32" s="456"/>
      <c r="N32" s="456"/>
      <c r="O32" s="457"/>
      <c r="P32" s="456"/>
      <c r="Q32" s="456"/>
      <c r="R32" s="456"/>
      <c r="S32" s="456"/>
      <c r="T32" s="436"/>
      <c r="U32" s="436"/>
      <c r="V32" s="436"/>
      <c r="W32" s="436"/>
      <c r="X32" s="436"/>
      <c r="Y32" s="436"/>
      <c r="Z32" s="436"/>
      <c r="AA32" s="436"/>
      <c r="AB32" s="425"/>
      <c r="AC32" s="425"/>
      <c r="AD32" s="425"/>
      <c r="AE32" s="425"/>
      <c r="AF32" s="462"/>
      <c r="AG32" s="462"/>
      <c r="AH32" s="462"/>
      <c r="AI32" s="425"/>
      <c r="AJ32" s="425"/>
      <c r="AK32" s="437"/>
      <c r="AL32" s="437"/>
      <c r="AM32" s="437"/>
      <c r="AN32" s="437"/>
      <c r="AO32" s="437"/>
      <c r="AP32" s="437"/>
      <c r="AQ32" s="437"/>
      <c r="AR32" s="437"/>
      <c r="AS32" s="437"/>
      <c r="AT32" s="425"/>
      <c r="AU32" s="425"/>
      <c r="AV32" s="428"/>
      <c r="AW32" s="1245"/>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2"/>
      <c r="CD32" s="422"/>
      <c r="CE32" s="422"/>
    </row>
    <row r="33" spans="1:83" ht="13.5" customHeight="1">
      <c r="A33" s="467"/>
      <c r="B33" s="468"/>
      <c r="C33" s="454" t="s">
        <v>17</v>
      </c>
      <c r="D33" s="454"/>
      <c r="E33" s="1327"/>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425"/>
      <c r="AE33" s="425"/>
      <c r="AF33" s="1328">
        <v>711211</v>
      </c>
      <c r="AG33" s="1329"/>
      <c r="AH33" s="1330"/>
      <c r="AI33" s="425"/>
      <c r="AJ33" s="425"/>
      <c r="AK33" s="437"/>
      <c r="AL33" s="437"/>
      <c r="AM33" s="437"/>
      <c r="AN33" s="437"/>
      <c r="AO33" s="437"/>
      <c r="AP33" s="1318">
        <v>0</v>
      </c>
      <c r="AQ33" s="1318"/>
      <c r="AR33" s="1318"/>
      <c r="AS33" s="1318"/>
      <c r="AT33" s="1318"/>
      <c r="AU33" s="1318"/>
      <c r="AV33" s="428"/>
      <c r="AW33" s="1245"/>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2"/>
      <c r="CD33" s="422"/>
      <c r="CE33" s="422"/>
    </row>
    <row r="34" spans="1:83" ht="3.75" customHeight="1">
      <c r="A34" s="467"/>
      <c r="B34" s="468"/>
      <c r="C34" s="454"/>
      <c r="D34" s="454"/>
      <c r="E34" s="454"/>
      <c r="F34" s="454"/>
      <c r="G34" s="454"/>
      <c r="H34" s="454"/>
      <c r="I34" s="454"/>
      <c r="J34" s="454"/>
      <c r="K34" s="454"/>
      <c r="L34" s="454"/>
      <c r="M34" s="454"/>
      <c r="N34" s="454"/>
      <c r="O34" s="454"/>
      <c r="P34" s="454"/>
      <c r="Q34" s="454"/>
      <c r="R34" s="454"/>
      <c r="S34" s="454"/>
      <c r="T34" s="436"/>
      <c r="U34" s="436"/>
      <c r="V34" s="436"/>
      <c r="W34" s="436"/>
      <c r="X34" s="436"/>
      <c r="Y34" s="436"/>
      <c r="Z34" s="436"/>
      <c r="AA34" s="436"/>
      <c r="AB34" s="425"/>
      <c r="AC34" s="425"/>
      <c r="AD34" s="425"/>
      <c r="AE34" s="425"/>
      <c r="AF34" s="462"/>
      <c r="AG34" s="462"/>
      <c r="AH34" s="462"/>
      <c r="AI34" s="425"/>
      <c r="AJ34" s="425"/>
      <c r="AK34" s="437"/>
      <c r="AL34" s="437"/>
      <c r="AM34" s="437"/>
      <c r="AN34" s="437"/>
      <c r="AO34" s="437"/>
      <c r="AP34" s="437"/>
      <c r="AQ34" s="437"/>
      <c r="AR34" s="437"/>
      <c r="AS34" s="437"/>
      <c r="AT34" s="425"/>
      <c r="AU34" s="425"/>
      <c r="AV34" s="428"/>
      <c r="AW34" s="1245"/>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2"/>
      <c r="CD34" s="422"/>
      <c r="CE34" s="422"/>
    </row>
    <row r="35" spans="1:83" ht="13.5" customHeight="1">
      <c r="A35" s="469"/>
      <c r="B35" s="470"/>
      <c r="C35" s="454" t="s">
        <v>18</v>
      </c>
      <c r="D35" s="454"/>
      <c r="E35" s="1327"/>
      <c r="F35" s="1327"/>
      <c r="G35" s="1327"/>
      <c r="H35" s="1327"/>
      <c r="I35" s="1327"/>
      <c r="J35" s="1327"/>
      <c r="K35" s="1327"/>
      <c r="L35" s="1327"/>
      <c r="M35" s="1327"/>
      <c r="N35" s="1327"/>
      <c r="O35" s="1327"/>
      <c r="P35" s="1327"/>
      <c r="Q35" s="1327"/>
      <c r="R35" s="1327"/>
      <c r="S35" s="1327"/>
      <c r="T35" s="1327"/>
      <c r="U35" s="1327"/>
      <c r="V35" s="1327"/>
      <c r="W35" s="1327"/>
      <c r="X35" s="1327"/>
      <c r="Y35" s="1327"/>
      <c r="Z35" s="1327"/>
      <c r="AA35" s="1327"/>
      <c r="AB35" s="1327"/>
      <c r="AC35" s="1327"/>
      <c r="AD35" s="425"/>
      <c r="AE35" s="425"/>
      <c r="AF35" s="1328">
        <v>711221</v>
      </c>
      <c r="AG35" s="1329"/>
      <c r="AH35" s="1330"/>
      <c r="AI35" s="425"/>
      <c r="AJ35" s="425"/>
      <c r="AK35" s="437"/>
      <c r="AL35" s="437"/>
      <c r="AM35" s="437"/>
      <c r="AN35" s="437"/>
      <c r="AO35" s="437"/>
      <c r="AP35" s="1318">
        <v>0</v>
      </c>
      <c r="AQ35" s="1318"/>
      <c r="AR35" s="1318"/>
      <c r="AS35" s="1318"/>
      <c r="AT35" s="1318"/>
      <c r="AU35" s="1318"/>
      <c r="AV35" s="428"/>
      <c r="AW35" s="1245"/>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2"/>
      <c r="CD35" s="422"/>
      <c r="CE35" s="422"/>
    </row>
    <row r="36" spans="1:83" ht="3.75" customHeight="1">
      <c r="A36" s="469"/>
      <c r="B36" s="470"/>
      <c r="C36" s="454"/>
      <c r="D36" s="454"/>
      <c r="E36" s="454"/>
      <c r="F36" s="454"/>
      <c r="G36" s="454"/>
      <c r="H36" s="454"/>
      <c r="I36" s="454"/>
      <c r="J36" s="454"/>
      <c r="K36" s="454"/>
      <c r="L36" s="454"/>
      <c r="M36" s="454"/>
      <c r="N36" s="454"/>
      <c r="O36" s="454"/>
      <c r="P36" s="454"/>
      <c r="Q36" s="454"/>
      <c r="R36" s="454"/>
      <c r="S36" s="454"/>
      <c r="T36" s="436"/>
      <c r="U36" s="436"/>
      <c r="V36" s="436"/>
      <c r="W36" s="436"/>
      <c r="X36" s="436"/>
      <c r="Y36" s="436"/>
      <c r="Z36" s="436"/>
      <c r="AA36" s="436"/>
      <c r="AB36" s="425"/>
      <c r="AC36" s="425"/>
      <c r="AD36" s="425"/>
      <c r="AE36" s="425"/>
      <c r="AF36" s="462"/>
      <c r="AG36" s="462"/>
      <c r="AH36" s="462"/>
      <c r="AI36" s="425"/>
      <c r="AJ36" s="425"/>
      <c r="AK36" s="437"/>
      <c r="AL36" s="437"/>
      <c r="AM36" s="437"/>
      <c r="AN36" s="437"/>
      <c r="AO36" s="437"/>
      <c r="AP36" s="437"/>
      <c r="AQ36" s="437"/>
      <c r="AR36" s="437"/>
      <c r="AS36" s="437"/>
      <c r="AT36" s="425"/>
      <c r="AU36" s="425"/>
      <c r="AV36" s="428"/>
      <c r="AW36" s="1245"/>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2"/>
      <c r="CD36" s="422"/>
      <c r="CE36" s="422"/>
    </row>
    <row r="37" spans="1:83" ht="13.5" customHeight="1">
      <c r="A37" s="469"/>
      <c r="B37" s="470"/>
      <c r="C37" s="454" t="s">
        <v>21</v>
      </c>
      <c r="D37" s="454"/>
      <c r="E37" s="1327"/>
      <c r="F37" s="1327"/>
      <c r="G37" s="1327"/>
      <c r="H37" s="1327"/>
      <c r="I37" s="1327"/>
      <c r="J37" s="1327"/>
      <c r="K37" s="1327"/>
      <c r="L37" s="1327"/>
      <c r="M37" s="1327"/>
      <c r="N37" s="1327"/>
      <c r="O37" s="1327"/>
      <c r="P37" s="1327"/>
      <c r="Q37" s="1327"/>
      <c r="R37" s="1327"/>
      <c r="S37" s="1327"/>
      <c r="T37" s="1327"/>
      <c r="U37" s="1327"/>
      <c r="V37" s="1327"/>
      <c r="W37" s="1327"/>
      <c r="X37" s="1327"/>
      <c r="Y37" s="1327"/>
      <c r="Z37" s="1327"/>
      <c r="AA37" s="1327"/>
      <c r="AB37" s="1327"/>
      <c r="AC37" s="1327"/>
      <c r="AD37" s="425"/>
      <c r="AE37" s="425"/>
      <c r="AF37" s="1328">
        <v>711231</v>
      </c>
      <c r="AG37" s="1329"/>
      <c r="AH37" s="1330"/>
      <c r="AI37" s="425"/>
      <c r="AJ37" s="425"/>
      <c r="AK37" s="437"/>
      <c r="AL37" s="437"/>
      <c r="AM37" s="437"/>
      <c r="AN37" s="437"/>
      <c r="AO37" s="437"/>
      <c r="AP37" s="1318">
        <v>0</v>
      </c>
      <c r="AQ37" s="1318"/>
      <c r="AR37" s="1318"/>
      <c r="AS37" s="1318"/>
      <c r="AT37" s="1318"/>
      <c r="AU37" s="1318"/>
      <c r="AV37" s="428"/>
      <c r="AW37" s="1245"/>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c r="CA37" s="422"/>
      <c r="CB37" s="422"/>
      <c r="CC37" s="422"/>
      <c r="CD37" s="422"/>
      <c r="CE37" s="422"/>
    </row>
    <row r="38" spans="1:83" ht="3.75" customHeight="1">
      <c r="A38" s="469"/>
      <c r="B38" s="470"/>
      <c r="C38" s="454"/>
      <c r="D38" s="454"/>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25"/>
      <c r="AE38" s="425"/>
      <c r="AF38" s="426"/>
      <c r="AG38" s="426"/>
      <c r="AH38" s="426"/>
      <c r="AI38" s="425"/>
      <c r="AJ38" s="425"/>
      <c r="AK38" s="437"/>
      <c r="AL38" s="437"/>
      <c r="AM38" s="437"/>
      <c r="AN38" s="437"/>
      <c r="AO38" s="437"/>
      <c r="AP38" s="466"/>
      <c r="AQ38" s="466"/>
      <c r="AR38" s="466"/>
      <c r="AS38" s="466"/>
      <c r="AT38" s="466"/>
      <c r="AU38" s="466"/>
      <c r="AV38" s="428"/>
      <c r="AW38" s="1245"/>
      <c r="AX38" s="422"/>
      <c r="AY38" s="422"/>
      <c r="AZ38" s="422"/>
      <c r="BA38" s="422"/>
      <c r="BB38" s="422"/>
      <c r="BC38" s="422"/>
      <c r="BD38" s="422"/>
      <c r="BE38" s="422"/>
      <c r="BF38" s="422"/>
      <c r="BG38" s="422"/>
      <c r="BH38" s="422"/>
      <c r="BI38" s="422"/>
      <c r="BJ38" s="422"/>
      <c r="BK38" s="422"/>
      <c r="BL38" s="422"/>
      <c r="BM38" s="422"/>
      <c r="BN38" s="422"/>
      <c r="BO38" s="422"/>
      <c r="BP38" s="422"/>
      <c r="BQ38" s="422"/>
      <c r="BR38" s="422"/>
      <c r="BS38" s="422"/>
      <c r="BT38" s="422"/>
      <c r="BU38" s="422"/>
      <c r="BV38" s="422"/>
      <c r="BW38" s="422"/>
      <c r="BX38" s="422"/>
      <c r="BY38" s="422"/>
      <c r="BZ38" s="422"/>
      <c r="CA38" s="422"/>
      <c r="CB38" s="422"/>
      <c r="CC38" s="422"/>
      <c r="CD38" s="422"/>
      <c r="CE38" s="422"/>
    </row>
    <row r="39" spans="1:83" ht="13.5" customHeight="1">
      <c r="A39" s="451" t="s">
        <v>833</v>
      </c>
      <c r="B39" s="452"/>
      <c r="C39" s="454" t="s">
        <v>24</v>
      </c>
      <c r="D39" s="454"/>
      <c r="E39" s="454"/>
      <c r="F39" s="454"/>
      <c r="G39" s="454"/>
      <c r="H39" s="454"/>
      <c r="I39" s="455"/>
      <c r="J39" s="455"/>
      <c r="K39" s="473" t="s">
        <v>25</v>
      </c>
      <c r="L39" s="456"/>
      <c r="M39" s="456"/>
      <c r="N39" s="456"/>
      <c r="O39" s="456"/>
      <c r="P39" s="456"/>
      <c r="Q39" s="456"/>
      <c r="R39" s="456"/>
      <c r="S39" s="456"/>
      <c r="T39" s="436"/>
      <c r="U39" s="436"/>
      <c r="V39" s="436"/>
      <c r="W39" s="436"/>
      <c r="X39" s="436"/>
      <c r="Y39" s="436"/>
      <c r="Z39" s="436"/>
      <c r="AA39" s="436"/>
      <c r="AB39" s="425"/>
      <c r="AC39" s="425"/>
      <c r="AD39" s="425"/>
      <c r="AE39" s="425"/>
      <c r="AF39" s="425"/>
      <c r="AG39" s="425"/>
      <c r="AH39" s="425"/>
      <c r="AI39" s="425"/>
      <c r="AJ39" s="425"/>
      <c r="AK39" s="437"/>
      <c r="AL39" s="437"/>
      <c r="AM39" s="437"/>
      <c r="AN39" s="437"/>
      <c r="AO39" s="437"/>
      <c r="AP39" s="437"/>
      <c r="AQ39" s="437"/>
      <c r="AR39" s="437"/>
      <c r="AS39" s="437"/>
      <c r="AT39" s="425"/>
      <c r="AU39" s="425"/>
      <c r="AV39" s="428"/>
      <c r="AW39" s="1245"/>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2"/>
      <c r="BV39" s="422"/>
      <c r="BW39" s="422"/>
      <c r="BX39" s="422"/>
      <c r="BY39" s="422"/>
      <c r="BZ39" s="422"/>
      <c r="CA39" s="422"/>
      <c r="CB39" s="422"/>
      <c r="CC39" s="422"/>
      <c r="CD39" s="422"/>
      <c r="CE39" s="422"/>
    </row>
    <row r="40" spans="1:83" ht="3.75" customHeight="1">
      <c r="A40" s="451"/>
      <c r="B40" s="452"/>
      <c r="C40" s="454"/>
      <c r="D40" s="454"/>
      <c r="E40" s="454"/>
      <c r="F40" s="454"/>
      <c r="G40" s="454"/>
      <c r="H40" s="454"/>
      <c r="I40" s="455"/>
      <c r="J40" s="455"/>
      <c r="K40" s="473"/>
      <c r="L40" s="456"/>
      <c r="M40" s="456"/>
      <c r="N40" s="456"/>
      <c r="O40" s="456"/>
      <c r="P40" s="456"/>
      <c r="Q40" s="456"/>
      <c r="R40" s="456"/>
      <c r="S40" s="456"/>
      <c r="T40" s="436"/>
      <c r="U40" s="436"/>
      <c r="V40" s="436"/>
      <c r="W40" s="436"/>
      <c r="X40" s="436"/>
      <c r="Y40" s="436"/>
      <c r="Z40" s="436"/>
      <c r="AA40" s="436"/>
      <c r="AB40" s="425"/>
      <c r="AC40" s="425"/>
      <c r="AD40" s="425"/>
      <c r="AE40" s="425"/>
      <c r="AF40" s="425"/>
      <c r="AG40" s="425"/>
      <c r="AH40" s="425"/>
      <c r="AI40" s="425"/>
      <c r="AJ40" s="425"/>
      <c r="AK40" s="437"/>
      <c r="AL40" s="437"/>
      <c r="AM40" s="437"/>
      <c r="AN40" s="437"/>
      <c r="AO40" s="437"/>
      <c r="AP40" s="437"/>
      <c r="AQ40" s="437"/>
      <c r="AR40" s="437"/>
      <c r="AS40" s="437"/>
      <c r="AT40" s="425"/>
      <c r="AU40" s="425"/>
      <c r="AV40" s="428"/>
      <c r="AW40" s="1245"/>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c r="BW40" s="422"/>
      <c r="BX40" s="422"/>
      <c r="BY40" s="422"/>
      <c r="BZ40" s="422"/>
      <c r="CA40" s="422"/>
      <c r="CB40" s="422"/>
      <c r="CC40" s="422"/>
      <c r="CD40" s="422"/>
      <c r="CE40" s="422"/>
    </row>
    <row r="41" spans="1:83" ht="13.5" customHeight="1">
      <c r="A41" s="458"/>
      <c r="B41" s="459"/>
      <c r="C41" s="454" t="s">
        <v>17</v>
      </c>
      <c r="D41" s="454"/>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425"/>
      <c r="AE41" s="425"/>
      <c r="AF41" s="1328">
        <v>712111</v>
      </c>
      <c r="AG41" s="1329"/>
      <c r="AH41" s="1330"/>
      <c r="AI41" s="425"/>
      <c r="AJ41" s="425"/>
      <c r="AK41" s="437"/>
      <c r="AL41" s="437"/>
      <c r="AM41" s="437"/>
      <c r="AN41" s="437"/>
      <c r="AO41" s="437"/>
      <c r="AP41" s="1318">
        <v>0</v>
      </c>
      <c r="AQ41" s="1318"/>
      <c r="AR41" s="1318"/>
      <c r="AS41" s="1318"/>
      <c r="AT41" s="1318"/>
      <c r="AU41" s="1318"/>
      <c r="AV41" s="428"/>
      <c r="AW41" s="1245"/>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2"/>
      <c r="CD41" s="422"/>
      <c r="CE41" s="422"/>
    </row>
    <row r="42" spans="1:83" ht="3.75" customHeight="1">
      <c r="A42" s="458"/>
      <c r="B42" s="459"/>
      <c r="C42" s="454"/>
      <c r="D42" s="454"/>
      <c r="E42" s="454"/>
      <c r="F42" s="454"/>
      <c r="G42" s="454"/>
      <c r="H42" s="454"/>
      <c r="I42" s="454"/>
      <c r="J42" s="454"/>
      <c r="K42" s="454"/>
      <c r="L42" s="454"/>
      <c r="M42" s="454"/>
      <c r="N42" s="454"/>
      <c r="O42" s="454"/>
      <c r="P42" s="454"/>
      <c r="Q42" s="454"/>
      <c r="R42" s="454"/>
      <c r="S42" s="454"/>
      <c r="T42" s="436"/>
      <c r="U42" s="436"/>
      <c r="V42" s="436"/>
      <c r="W42" s="436"/>
      <c r="X42" s="436"/>
      <c r="Y42" s="436"/>
      <c r="Z42" s="436"/>
      <c r="AA42" s="436"/>
      <c r="AB42" s="425"/>
      <c r="AC42" s="425"/>
      <c r="AD42" s="425"/>
      <c r="AE42" s="425"/>
      <c r="AF42" s="462"/>
      <c r="AG42" s="462"/>
      <c r="AH42" s="462"/>
      <c r="AI42" s="425"/>
      <c r="AJ42" s="425"/>
      <c r="AK42" s="437"/>
      <c r="AL42" s="437"/>
      <c r="AM42" s="437"/>
      <c r="AN42" s="437"/>
      <c r="AO42" s="437"/>
      <c r="AP42" s="437"/>
      <c r="AQ42" s="437"/>
      <c r="AR42" s="437"/>
      <c r="AS42" s="437"/>
      <c r="AT42" s="425"/>
      <c r="AU42" s="425"/>
      <c r="AV42" s="428"/>
      <c r="AW42" s="1245"/>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2"/>
      <c r="CD42" s="422"/>
      <c r="CE42" s="422"/>
    </row>
    <row r="43" spans="1:83" ht="13.5" customHeight="1">
      <c r="A43" s="469"/>
      <c r="B43" s="470"/>
      <c r="C43" s="454" t="s">
        <v>18</v>
      </c>
      <c r="D43" s="454"/>
      <c r="E43" s="1327"/>
      <c r="F43" s="1327"/>
      <c r="G43" s="1327"/>
      <c r="H43" s="1327"/>
      <c r="I43" s="1327"/>
      <c r="J43" s="1327"/>
      <c r="K43" s="1327"/>
      <c r="L43" s="1327"/>
      <c r="M43" s="1327"/>
      <c r="N43" s="1327"/>
      <c r="O43" s="1327"/>
      <c r="P43" s="1327"/>
      <c r="Q43" s="1327"/>
      <c r="R43" s="1327"/>
      <c r="S43" s="1327"/>
      <c r="T43" s="1327"/>
      <c r="U43" s="1327"/>
      <c r="V43" s="1327"/>
      <c r="W43" s="1327"/>
      <c r="X43" s="1327"/>
      <c r="Y43" s="1327"/>
      <c r="Z43" s="1327"/>
      <c r="AA43" s="1327"/>
      <c r="AB43" s="1327"/>
      <c r="AC43" s="1327"/>
      <c r="AD43" s="425"/>
      <c r="AE43" s="425"/>
      <c r="AF43" s="1328">
        <v>712121</v>
      </c>
      <c r="AG43" s="1329"/>
      <c r="AH43" s="1330"/>
      <c r="AI43" s="425"/>
      <c r="AJ43" s="425"/>
      <c r="AK43" s="437"/>
      <c r="AL43" s="437"/>
      <c r="AM43" s="437"/>
      <c r="AN43" s="437"/>
      <c r="AO43" s="437"/>
      <c r="AP43" s="1318">
        <v>0</v>
      </c>
      <c r="AQ43" s="1318"/>
      <c r="AR43" s="1318"/>
      <c r="AS43" s="1318"/>
      <c r="AT43" s="1318"/>
      <c r="AU43" s="1318"/>
      <c r="AV43" s="428"/>
      <c r="AW43" s="1245"/>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2"/>
      <c r="BV43" s="422"/>
      <c r="BW43" s="422"/>
      <c r="BX43" s="422"/>
      <c r="BY43" s="422"/>
      <c r="BZ43" s="422"/>
      <c r="CA43" s="422"/>
      <c r="CB43" s="422"/>
      <c r="CC43" s="422"/>
      <c r="CD43" s="422"/>
      <c r="CE43" s="422"/>
    </row>
    <row r="44" spans="1:83" ht="3.75" customHeight="1">
      <c r="A44" s="469"/>
      <c r="B44" s="470"/>
      <c r="C44" s="454"/>
      <c r="D44" s="454"/>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25"/>
      <c r="AE44" s="425"/>
      <c r="AF44" s="426"/>
      <c r="AG44" s="426"/>
      <c r="AH44" s="426"/>
      <c r="AI44" s="425"/>
      <c r="AJ44" s="425"/>
      <c r="AK44" s="437"/>
      <c r="AL44" s="437"/>
      <c r="AM44" s="437"/>
      <c r="AN44" s="437"/>
      <c r="AO44" s="437"/>
      <c r="AP44" s="466"/>
      <c r="AQ44" s="466"/>
      <c r="AR44" s="466"/>
      <c r="AS44" s="466"/>
      <c r="AT44" s="466"/>
      <c r="AU44" s="466"/>
      <c r="AV44" s="428"/>
      <c r="AW44" s="1245"/>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2"/>
      <c r="CD44" s="422"/>
      <c r="CE44" s="422"/>
    </row>
    <row r="45" spans="1:83" ht="13.5" customHeight="1">
      <c r="A45" s="451" t="s">
        <v>834</v>
      </c>
      <c r="B45" s="452"/>
      <c r="C45" s="454" t="s">
        <v>26</v>
      </c>
      <c r="D45" s="454"/>
      <c r="E45" s="454"/>
      <c r="F45" s="459"/>
      <c r="G45" s="455"/>
      <c r="H45" s="473" t="s">
        <v>27</v>
      </c>
      <c r="I45" s="474"/>
      <c r="J45" s="456"/>
      <c r="K45" s="456"/>
      <c r="L45" s="456"/>
      <c r="M45" s="456"/>
      <c r="N45" s="456"/>
      <c r="O45" s="456"/>
      <c r="P45" s="456"/>
      <c r="Q45" s="456"/>
      <c r="R45" s="456"/>
      <c r="S45" s="456"/>
      <c r="T45" s="436"/>
      <c r="U45" s="436"/>
      <c r="V45" s="436"/>
      <c r="W45" s="436"/>
      <c r="X45" s="436"/>
      <c r="Y45" s="436"/>
      <c r="Z45" s="436"/>
      <c r="AA45" s="436"/>
      <c r="AB45" s="425"/>
      <c r="AC45" s="425"/>
      <c r="AD45" s="425"/>
      <c r="AE45" s="425"/>
      <c r="AF45" s="425"/>
      <c r="AG45" s="425"/>
      <c r="AH45" s="425"/>
      <c r="AI45" s="425"/>
      <c r="AJ45" s="425"/>
      <c r="AK45" s="437"/>
      <c r="AL45" s="437"/>
      <c r="AM45" s="437"/>
      <c r="AN45" s="437"/>
      <c r="AO45" s="437"/>
      <c r="AP45" s="437"/>
      <c r="AQ45" s="437"/>
      <c r="AR45" s="437"/>
      <c r="AS45" s="437"/>
      <c r="AT45" s="425"/>
      <c r="AU45" s="425"/>
      <c r="AV45" s="428"/>
      <c r="AW45" s="1245"/>
      <c r="AX45" s="422"/>
      <c r="AY45" s="422"/>
      <c r="AZ45" s="422"/>
      <c r="BA45" s="422"/>
      <c r="BB45" s="422"/>
      <c r="BC45" s="422"/>
      <c r="BD45" s="422"/>
      <c r="BE45" s="422"/>
      <c r="BF45" s="422"/>
      <c r="BG45" s="422"/>
      <c r="BH45" s="422"/>
      <c r="BI45" s="422"/>
      <c r="BJ45" s="422"/>
      <c r="BK45" s="422"/>
      <c r="BL45" s="422"/>
      <c r="BM45" s="422"/>
      <c r="BN45" s="422"/>
      <c r="BO45" s="422"/>
      <c r="BP45" s="422"/>
      <c r="BQ45" s="422"/>
      <c r="BR45" s="422"/>
      <c r="BS45" s="422"/>
      <c r="BT45" s="422"/>
      <c r="BU45" s="422"/>
      <c r="BV45" s="422"/>
      <c r="BW45" s="422"/>
      <c r="BX45" s="422"/>
      <c r="BY45" s="422"/>
      <c r="BZ45" s="422"/>
      <c r="CA45" s="422"/>
      <c r="CB45" s="422"/>
      <c r="CC45" s="422"/>
      <c r="CD45" s="422"/>
      <c r="CE45" s="422"/>
    </row>
    <row r="46" spans="1:83" ht="13.5" customHeight="1">
      <c r="A46" s="458"/>
      <c r="B46" s="459"/>
      <c r="C46" s="475" t="s">
        <v>28</v>
      </c>
      <c r="D46" s="474"/>
      <c r="E46" s="456"/>
      <c r="F46" s="456"/>
      <c r="G46" s="456"/>
      <c r="H46" s="456"/>
      <c r="I46" s="474"/>
      <c r="J46" s="456"/>
      <c r="K46" s="456"/>
      <c r="L46" s="456"/>
      <c r="M46" s="456"/>
      <c r="N46" s="456"/>
      <c r="O46" s="456"/>
      <c r="P46" s="456"/>
      <c r="Q46" s="456"/>
      <c r="R46" s="456"/>
      <c r="S46" s="456"/>
      <c r="T46" s="436"/>
      <c r="U46" s="436"/>
      <c r="V46" s="436"/>
      <c r="W46" s="436"/>
      <c r="X46" s="436"/>
      <c r="Y46" s="436"/>
      <c r="Z46" s="436"/>
      <c r="AA46" s="436"/>
      <c r="AB46" s="425"/>
      <c r="AC46" s="425"/>
      <c r="AD46" s="425"/>
      <c r="AE46" s="425"/>
      <c r="AF46" s="425"/>
      <c r="AG46" s="425"/>
      <c r="AH46" s="425"/>
      <c r="AI46" s="425"/>
      <c r="AJ46" s="425"/>
      <c r="AK46" s="437"/>
      <c r="AL46" s="437"/>
      <c r="AM46" s="437"/>
      <c r="AN46" s="437"/>
      <c r="AO46" s="437"/>
      <c r="AP46" s="437"/>
      <c r="AQ46" s="437"/>
      <c r="AR46" s="437"/>
      <c r="AS46" s="437"/>
      <c r="AT46" s="425"/>
      <c r="AU46" s="425"/>
      <c r="AV46" s="428"/>
      <c r="AW46" s="1245"/>
      <c r="AX46" s="422"/>
      <c r="AY46" s="422"/>
      <c r="AZ46" s="422"/>
      <c r="BA46" s="422"/>
      <c r="BB46" s="422"/>
      <c r="BC46" s="422"/>
      <c r="BD46" s="422"/>
      <c r="BE46" s="422"/>
      <c r="BF46" s="422"/>
      <c r="BG46" s="422"/>
      <c r="BH46" s="422"/>
      <c r="BI46" s="422"/>
      <c r="BJ46" s="422"/>
      <c r="BK46" s="422"/>
      <c r="BL46" s="422"/>
      <c r="BM46" s="422"/>
      <c r="BN46" s="422"/>
      <c r="BO46" s="422"/>
      <c r="BP46" s="422"/>
      <c r="BQ46" s="422"/>
      <c r="BR46" s="422"/>
      <c r="BS46" s="422"/>
      <c r="BT46" s="422"/>
      <c r="BU46" s="422"/>
      <c r="BV46" s="422"/>
      <c r="BW46" s="422"/>
      <c r="BX46" s="422"/>
      <c r="BY46" s="422"/>
      <c r="BZ46" s="422"/>
      <c r="CA46" s="422"/>
      <c r="CB46" s="422"/>
      <c r="CC46" s="422"/>
      <c r="CD46" s="422"/>
      <c r="CE46" s="422"/>
    </row>
    <row r="47" spans="1:83" ht="3.75" customHeight="1">
      <c r="A47" s="458"/>
      <c r="B47" s="459"/>
      <c r="C47" s="475"/>
      <c r="D47" s="474"/>
      <c r="E47" s="456"/>
      <c r="F47" s="456"/>
      <c r="G47" s="456"/>
      <c r="H47" s="456"/>
      <c r="I47" s="474"/>
      <c r="J47" s="456"/>
      <c r="K47" s="456"/>
      <c r="L47" s="456"/>
      <c r="M47" s="456"/>
      <c r="N47" s="456"/>
      <c r="O47" s="456"/>
      <c r="P47" s="456"/>
      <c r="Q47" s="456"/>
      <c r="R47" s="456"/>
      <c r="S47" s="456"/>
      <c r="T47" s="436"/>
      <c r="U47" s="436"/>
      <c r="V47" s="436"/>
      <c r="W47" s="436"/>
      <c r="X47" s="436"/>
      <c r="Y47" s="436"/>
      <c r="Z47" s="436"/>
      <c r="AA47" s="436"/>
      <c r="AB47" s="425"/>
      <c r="AC47" s="425"/>
      <c r="AD47" s="425"/>
      <c r="AE47" s="425"/>
      <c r="AF47" s="425"/>
      <c r="AG47" s="425"/>
      <c r="AH47" s="425"/>
      <c r="AI47" s="425"/>
      <c r="AJ47" s="425"/>
      <c r="AK47" s="437"/>
      <c r="AL47" s="437"/>
      <c r="AM47" s="437"/>
      <c r="AN47" s="437"/>
      <c r="AO47" s="437"/>
      <c r="AP47" s="437"/>
      <c r="AQ47" s="437"/>
      <c r="AR47" s="437"/>
      <c r="AS47" s="437"/>
      <c r="AT47" s="425"/>
      <c r="AU47" s="425"/>
      <c r="AV47" s="428"/>
      <c r="AW47" s="1245"/>
      <c r="AX47" s="422"/>
      <c r="AY47" s="422"/>
      <c r="AZ47" s="422"/>
      <c r="BA47" s="422"/>
      <c r="BB47" s="422"/>
      <c r="BC47" s="422"/>
      <c r="BD47" s="422"/>
      <c r="BE47" s="422"/>
      <c r="BF47" s="422"/>
      <c r="BG47" s="422"/>
      <c r="BH47" s="422"/>
      <c r="BI47" s="422"/>
      <c r="BJ47" s="422"/>
      <c r="BK47" s="422"/>
      <c r="BL47" s="422"/>
      <c r="BM47" s="422"/>
      <c r="BN47" s="422"/>
      <c r="BO47" s="422"/>
      <c r="BP47" s="422"/>
      <c r="BQ47" s="422"/>
      <c r="BR47" s="422"/>
      <c r="BS47" s="422"/>
      <c r="BT47" s="422"/>
      <c r="BU47" s="422"/>
      <c r="BV47" s="422"/>
      <c r="BW47" s="422"/>
      <c r="BX47" s="422"/>
      <c r="BY47" s="422"/>
      <c r="BZ47" s="422"/>
      <c r="CA47" s="422"/>
      <c r="CB47" s="422"/>
      <c r="CC47" s="422"/>
      <c r="CD47" s="422"/>
      <c r="CE47" s="422"/>
    </row>
    <row r="48" spans="1:83" ht="13.5" customHeight="1">
      <c r="A48" s="458"/>
      <c r="B48" s="459"/>
      <c r="C48" s="454" t="s">
        <v>17</v>
      </c>
      <c r="D48" s="454"/>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425"/>
      <c r="AE48" s="425"/>
      <c r="AF48" s="1328">
        <v>712611</v>
      </c>
      <c r="AG48" s="1329"/>
      <c r="AH48" s="1330"/>
      <c r="AI48" s="425"/>
      <c r="AJ48" s="425"/>
      <c r="AK48" s="437"/>
      <c r="AL48" s="437"/>
      <c r="AM48" s="437"/>
      <c r="AN48" s="437"/>
      <c r="AO48" s="437"/>
      <c r="AP48" s="1318">
        <v>0</v>
      </c>
      <c r="AQ48" s="1318"/>
      <c r="AR48" s="1318"/>
      <c r="AS48" s="1318"/>
      <c r="AT48" s="1318"/>
      <c r="AU48" s="1318"/>
      <c r="AV48" s="428"/>
      <c r="AW48" s="1245"/>
      <c r="AX48" s="422"/>
      <c r="AY48" s="422"/>
      <c r="AZ48" s="422"/>
      <c r="BA48" s="422"/>
      <c r="BB48" s="422"/>
      <c r="BC48" s="422"/>
      <c r="BD48" s="422"/>
      <c r="BE48" s="422"/>
      <c r="BF48" s="422"/>
      <c r="BG48" s="422"/>
      <c r="BH48" s="422"/>
      <c r="BI48" s="422"/>
      <c r="BJ48" s="422"/>
      <c r="BK48" s="422"/>
      <c r="BL48" s="422"/>
      <c r="BM48" s="422"/>
      <c r="BN48" s="422"/>
      <c r="BO48" s="422"/>
      <c r="BP48" s="422"/>
      <c r="BQ48" s="422"/>
      <c r="BR48" s="422"/>
      <c r="BS48" s="422"/>
      <c r="BT48" s="422"/>
      <c r="BU48" s="422"/>
      <c r="BV48" s="422"/>
      <c r="BW48" s="422"/>
      <c r="BX48" s="422"/>
      <c r="BY48" s="422"/>
      <c r="BZ48" s="422"/>
      <c r="CA48" s="422"/>
      <c r="CB48" s="422"/>
      <c r="CC48" s="422"/>
      <c r="CD48" s="422"/>
      <c r="CE48" s="422"/>
    </row>
    <row r="49" spans="1:83" ht="3.75" customHeight="1">
      <c r="A49" s="458"/>
      <c r="B49" s="459"/>
      <c r="C49" s="454"/>
      <c r="D49" s="454"/>
      <c r="E49" s="454"/>
      <c r="F49" s="454"/>
      <c r="G49" s="454"/>
      <c r="H49" s="454"/>
      <c r="I49" s="454"/>
      <c r="J49" s="454"/>
      <c r="K49" s="454"/>
      <c r="L49" s="454"/>
      <c r="M49" s="454"/>
      <c r="N49" s="454"/>
      <c r="O49" s="454"/>
      <c r="P49" s="454"/>
      <c r="Q49" s="454"/>
      <c r="R49" s="454"/>
      <c r="S49" s="454"/>
      <c r="T49" s="436"/>
      <c r="U49" s="436"/>
      <c r="V49" s="436"/>
      <c r="W49" s="436"/>
      <c r="X49" s="436"/>
      <c r="Y49" s="436"/>
      <c r="Z49" s="436"/>
      <c r="AA49" s="436"/>
      <c r="AB49" s="425"/>
      <c r="AC49" s="425"/>
      <c r="AD49" s="425"/>
      <c r="AE49" s="425"/>
      <c r="AF49" s="462"/>
      <c r="AG49" s="462"/>
      <c r="AH49" s="462"/>
      <c r="AI49" s="425"/>
      <c r="AJ49" s="425"/>
      <c r="AK49" s="437"/>
      <c r="AL49" s="437"/>
      <c r="AM49" s="437"/>
      <c r="AN49" s="437"/>
      <c r="AO49" s="437"/>
      <c r="AP49" s="437"/>
      <c r="AQ49" s="437"/>
      <c r="AR49" s="437"/>
      <c r="AS49" s="437"/>
      <c r="AT49" s="425"/>
      <c r="AU49" s="425"/>
      <c r="AV49" s="428"/>
      <c r="AW49" s="1245"/>
      <c r="AX49" s="422"/>
      <c r="AY49" s="422"/>
      <c r="AZ49" s="422"/>
      <c r="BA49" s="422"/>
      <c r="BB49" s="422"/>
      <c r="BC49" s="422"/>
      <c r="BD49" s="422"/>
      <c r="BE49" s="422"/>
      <c r="BF49" s="422"/>
      <c r="BG49" s="422"/>
      <c r="BH49" s="422"/>
      <c r="BI49" s="422"/>
      <c r="BJ49" s="422"/>
      <c r="BK49" s="422"/>
      <c r="BL49" s="422"/>
      <c r="BM49" s="422"/>
      <c r="BN49" s="422"/>
      <c r="BO49" s="422"/>
      <c r="BP49" s="422"/>
      <c r="BQ49" s="422"/>
      <c r="BR49" s="422"/>
      <c r="BS49" s="422"/>
      <c r="BT49" s="422"/>
      <c r="BU49" s="422"/>
      <c r="BV49" s="422"/>
      <c r="BW49" s="422"/>
      <c r="BX49" s="422"/>
      <c r="BY49" s="422"/>
      <c r="BZ49" s="422"/>
      <c r="CA49" s="422"/>
      <c r="CB49" s="422"/>
      <c r="CC49" s="422"/>
      <c r="CD49" s="422"/>
      <c r="CE49" s="422"/>
    </row>
    <row r="50" spans="1:83" ht="13.5" customHeight="1">
      <c r="A50" s="476"/>
      <c r="B50" s="454"/>
      <c r="C50" s="454" t="s">
        <v>18</v>
      </c>
      <c r="D50" s="454"/>
      <c r="E50" s="1327"/>
      <c r="F50" s="1327"/>
      <c r="G50" s="1327"/>
      <c r="H50" s="1327"/>
      <c r="I50" s="1327"/>
      <c r="J50" s="1327"/>
      <c r="K50" s="1327"/>
      <c r="L50" s="1327"/>
      <c r="M50" s="1327"/>
      <c r="N50" s="1327"/>
      <c r="O50" s="1327"/>
      <c r="P50" s="1327"/>
      <c r="Q50" s="1327"/>
      <c r="R50" s="1327"/>
      <c r="S50" s="1327"/>
      <c r="T50" s="1327"/>
      <c r="U50" s="1327"/>
      <c r="V50" s="1327"/>
      <c r="W50" s="1327"/>
      <c r="X50" s="1327"/>
      <c r="Y50" s="1327"/>
      <c r="Z50" s="1327"/>
      <c r="AA50" s="1327"/>
      <c r="AB50" s="1327"/>
      <c r="AC50" s="1327"/>
      <c r="AD50" s="425"/>
      <c r="AE50" s="425"/>
      <c r="AF50" s="1328">
        <v>712621</v>
      </c>
      <c r="AG50" s="1329"/>
      <c r="AH50" s="1330"/>
      <c r="AI50" s="425"/>
      <c r="AJ50" s="425"/>
      <c r="AK50" s="437"/>
      <c r="AL50" s="437"/>
      <c r="AM50" s="437"/>
      <c r="AN50" s="437"/>
      <c r="AO50" s="437"/>
      <c r="AP50" s="1318">
        <v>0</v>
      </c>
      <c r="AQ50" s="1318"/>
      <c r="AR50" s="1318"/>
      <c r="AS50" s="1318"/>
      <c r="AT50" s="1318"/>
      <c r="AU50" s="1318"/>
      <c r="AV50" s="428"/>
      <c r="AW50" s="1245"/>
      <c r="AX50" s="422"/>
      <c r="AY50" s="422"/>
      <c r="AZ50" s="422"/>
      <c r="BA50" s="422"/>
      <c r="BB50" s="422"/>
      <c r="BC50" s="422"/>
      <c r="BD50" s="422"/>
      <c r="BE50" s="422"/>
      <c r="BF50" s="422"/>
      <c r="BG50" s="422"/>
      <c r="BH50" s="422"/>
      <c r="BI50" s="422"/>
      <c r="BJ50" s="422"/>
      <c r="BK50" s="422"/>
      <c r="BL50" s="422"/>
      <c r="BM50" s="422"/>
      <c r="BN50" s="422"/>
      <c r="BO50" s="422"/>
      <c r="BP50" s="422"/>
      <c r="BQ50" s="422"/>
      <c r="BR50" s="422"/>
      <c r="BS50" s="422"/>
      <c r="BT50" s="422"/>
      <c r="BU50" s="422"/>
      <c r="BV50" s="422"/>
      <c r="BW50" s="422"/>
      <c r="BX50" s="422"/>
      <c r="BY50" s="422"/>
      <c r="BZ50" s="422"/>
      <c r="CA50" s="422"/>
      <c r="CB50" s="422"/>
      <c r="CC50" s="422"/>
      <c r="CD50" s="422"/>
      <c r="CE50" s="422"/>
    </row>
    <row r="51" spans="1:83" ht="3.75" customHeight="1">
      <c r="A51" s="476"/>
      <c r="B51" s="454"/>
      <c r="C51" s="454"/>
      <c r="D51" s="454"/>
      <c r="E51" s="454"/>
      <c r="F51" s="454"/>
      <c r="G51" s="454"/>
      <c r="H51" s="454"/>
      <c r="I51" s="454"/>
      <c r="J51" s="454"/>
      <c r="K51" s="454"/>
      <c r="L51" s="454"/>
      <c r="M51" s="454"/>
      <c r="N51" s="454"/>
      <c r="O51" s="454"/>
      <c r="P51" s="454"/>
      <c r="Q51" s="454"/>
      <c r="R51" s="454"/>
      <c r="S51" s="454"/>
      <c r="T51" s="436"/>
      <c r="U51" s="436"/>
      <c r="V51" s="436"/>
      <c r="W51" s="436"/>
      <c r="X51" s="436"/>
      <c r="Y51" s="436"/>
      <c r="Z51" s="436"/>
      <c r="AA51" s="436"/>
      <c r="AB51" s="425"/>
      <c r="AC51" s="425"/>
      <c r="AD51" s="425"/>
      <c r="AE51" s="425"/>
      <c r="AF51" s="462"/>
      <c r="AG51" s="462"/>
      <c r="AH51" s="462"/>
      <c r="AI51" s="425"/>
      <c r="AJ51" s="425"/>
      <c r="AK51" s="437"/>
      <c r="AL51" s="437"/>
      <c r="AM51" s="437"/>
      <c r="AN51" s="437"/>
      <c r="AO51" s="437"/>
      <c r="AP51" s="437"/>
      <c r="AQ51" s="437"/>
      <c r="AR51" s="437"/>
      <c r="AS51" s="437"/>
      <c r="AT51" s="425"/>
      <c r="AU51" s="425"/>
      <c r="AV51" s="428"/>
      <c r="AW51" s="1245"/>
      <c r="AX51" s="422"/>
      <c r="AY51" s="422"/>
      <c r="AZ51" s="422"/>
      <c r="BA51" s="422"/>
      <c r="BB51" s="422"/>
      <c r="BC51" s="422"/>
      <c r="BD51" s="422"/>
      <c r="BE51" s="422"/>
      <c r="BF51" s="422"/>
      <c r="BG51" s="422"/>
      <c r="BH51" s="422"/>
      <c r="BI51" s="422"/>
      <c r="BJ51" s="422"/>
      <c r="BK51" s="422"/>
      <c r="BL51" s="422"/>
      <c r="BM51" s="422"/>
      <c r="BN51" s="422"/>
      <c r="BO51" s="422"/>
      <c r="BP51" s="422"/>
      <c r="BQ51" s="422"/>
      <c r="BR51" s="422"/>
      <c r="BS51" s="422"/>
      <c r="BT51" s="422"/>
      <c r="BU51" s="422"/>
      <c r="BV51" s="422"/>
      <c r="BW51" s="422"/>
      <c r="BX51" s="422"/>
      <c r="BY51" s="422"/>
      <c r="BZ51" s="422"/>
      <c r="CA51" s="422"/>
      <c r="CB51" s="422"/>
      <c r="CC51" s="422"/>
      <c r="CD51" s="422"/>
      <c r="CE51" s="422"/>
    </row>
    <row r="52" spans="1:83" ht="13.5" customHeight="1">
      <c r="A52" s="469"/>
      <c r="B52" s="470"/>
      <c r="C52" s="454" t="s">
        <v>21</v>
      </c>
      <c r="D52" s="454"/>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425"/>
      <c r="AE52" s="425"/>
      <c r="AF52" s="1328">
        <v>712631</v>
      </c>
      <c r="AG52" s="1329"/>
      <c r="AH52" s="1330"/>
      <c r="AI52" s="425"/>
      <c r="AJ52" s="425"/>
      <c r="AK52" s="437"/>
      <c r="AL52" s="437"/>
      <c r="AM52" s="437"/>
      <c r="AN52" s="437"/>
      <c r="AO52" s="437"/>
      <c r="AP52" s="1318">
        <v>0</v>
      </c>
      <c r="AQ52" s="1318"/>
      <c r="AR52" s="1318"/>
      <c r="AS52" s="1318"/>
      <c r="AT52" s="1318"/>
      <c r="AU52" s="1318"/>
      <c r="AV52" s="428"/>
      <c r="AW52" s="1245"/>
      <c r="AX52" s="422"/>
      <c r="AY52" s="422"/>
      <c r="AZ52" s="422"/>
      <c r="BA52" s="422"/>
      <c r="BB52" s="422"/>
      <c r="BC52" s="422"/>
      <c r="BD52" s="422"/>
      <c r="BE52" s="422"/>
      <c r="BF52" s="422"/>
      <c r="BG52" s="422"/>
      <c r="BH52" s="422"/>
      <c r="BI52" s="422"/>
      <c r="BJ52" s="422"/>
      <c r="BK52" s="422"/>
      <c r="BL52" s="422"/>
      <c r="BM52" s="422"/>
      <c r="BN52" s="422"/>
      <c r="BO52" s="422"/>
      <c r="BP52" s="422"/>
      <c r="BQ52" s="422"/>
      <c r="BR52" s="422"/>
      <c r="BS52" s="422"/>
      <c r="BT52" s="422"/>
      <c r="BU52" s="422"/>
      <c r="BV52" s="422"/>
      <c r="BW52" s="422"/>
      <c r="BX52" s="422"/>
      <c r="BY52" s="422"/>
      <c r="BZ52" s="422"/>
      <c r="CA52" s="422"/>
      <c r="CB52" s="422"/>
      <c r="CC52" s="422"/>
      <c r="CD52" s="422"/>
      <c r="CE52" s="422"/>
    </row>
    <row r="53" spans="1:83" ht="3.75" customHeight="1">
      <c r="A53" s="469"/>
      <c r="B53" s="470"/>
      <c r="C53" s="454"/>
      <c r="D53" s="454"/>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25"/>
      <c r="AE53" s="425"/>
      <c r="AF53" s="465"/>
      <c r="AG53" s="465"/>
      <c r="AH53" s="465"/>
      <c r="AI53" s="425"/>
      <c r="AJ53" s="425"/>
      <c r="AK53" s="437"/>
      <c r="AL53" s="437"/>
      <c r="AM53" s="437"/>
      <c r="AN53" s="437"/>
      <c r="AO53" s="437"/>
      <c r="AP53" s="466"/>
      <c r="AQ53" s="466"/>
      <c r="AR53" s="466"/>
      <c r="AS53" s="466"/>
      <c r="AT53" s="466"/>
      <c r="AU53" s="466"/>
      <c r="AV53" s="428"/>
      <c r="AW53" s="1245"/>
      <c r="AX53" s="422"/>
      <c r="AY53" s="422"/>
      <c r="AZ53" s="422"/>
      <c r="BA53" s="422"/>
      <c r="BB53" s="422"/>
      <c r="BC53" s="422"/>
      <c r="BD53" s="422"/>
      <c r="BE53" s="422"/>
      <c r="BF53" s="422"/>
      <c r="BG53" s="422"/>
      <c r="BH53" s="422"/>
      <c r="BI53" s="422"/>
      <c r="BJ53" s="422"/>
      <c r="BK53" s="422"/>
      <c r="BL53" s="422"/>
      <c r="BM53" s="422"/>
      <c r="BN53" s="422"/>
      <c r="BO53" s="422"/>
      <c r="BP53" s="422"/>
      <c r="BQ53" s="422"/>
      <c r="BR53" s="422"/>
      <c r="BS53" s="422"/>
      <c r="BT53" s="422"/>
      <c r="BU53" s="422"/>
      <c r="BV53" s="422"/>
      <c r="BW53" s="422"/>
      <c r="BX53" s="422"/>
      <c r="BY53" s="422"/>
      <c r="BZ53" s="422"/>
      <c r="CA53" s="422"/>
      <c r="CB53" s="422"/>
      <c r="CC53" s="422"/>
      <c r="CD53" s="422"/>
      <c r="CE53" s="422"/>
    </row>
    <row r="54" spans="1:83" ht="13.5" customHeight="1">
      <c r="A54" s="451" t="s">
        <v>835</v>
      </c>
      <c r="B54" s="452"/>
      <c r="C54" s="454" t="s">
        <v>29</v>
      </c>
      <c r="D54" s="454"/>
      <c r="E54" s="454"/>
      <c r="F54" s="454"/>
      <c r="G54" s="454"/>
      <c r="H54" s="454"/>
      <c r="I54" s="454"/>
      <c r="J54" s="454"/>
      <c r="K54" s="454"/>
      <c r="L54" s="454"/>
      <c r="M54" s="454"/>
      <c r="N54" s="454"/>
      <c r="O54" s="454"/>
      <c r="P54" s="454"/>
      <c r="Q54" s="454"/>
      <c r="R54" s="454"/>
      <c r="S54" s="454"/>
      <c r="T54" s="436"/>
      <c r="U54" s="436"/>
      <c r="V54" s="436"/>
      <c r="W54" s="436"/>
      <c r="X54" s="436"/>
      <c r="Y54" s="436"/>
      <c r="Z54" s="436"/>
      <c r="AA54" s="436"/>
      <c r="AB54" s="425"/>
      <c r="AC54" s="425"/>
      <c r="AD54" s="425"/>
      <c r="AE54" s="425"/>
      <c r="AF54" s="462"/>
      <c r="AG54" s="462"/>
      <c r="AH54" s="462"/>
      <c r="AI54" s="425"/>
      <c r="AJ54" s="425"/>
      <c r="AK54" s="437"/>
      <c r="AL54" s="437"/>
      <c r="AM54" s="437"/>
      <c r="AN54" s="437"/>
      <c r="AO54" s="437"/>
      <c r="AP54" s="437"/>
      <c r="AQ54" s="437"/>
      <c r="AR54" s="437"/>
      <c r="AS54" s="437"/>
      <c r="AT54" s="425"/>
      <c r="AU54" s="425"/>
      <c r="AV54" s="428"/>
      <c r="AW54" s="1245"/>
      <c r="AX54" s="422"/>
      <c r="AY54" s="422"/>
      <c r="AZ54" s="422"/>
      <c r="BA54" s="422"/>
      <c r="BB54" s="422"/>
      <c r="BC54" s="422"/>
      <c r="BD54" s="422"/>
      <c r="BE54" s="422"/>
      <c r="BF54" s="422"/>
      <c r="BG54" s="422"/>
      <c r="BH54" s="422"/>
      <c r="BI54" s="422"/>
      <c r="BJ54" s="422"/>
      <c r="BK54" s="422"/>
      <c r="BL54" s="422"/>
      <c r="BM54" s="422"/>
      <c r="BN54" s="422"/>
      <c r="BO54" s="422"/>
      <c r="BP54" s="422"/>
      <c r="BQ54" s="422"/>
      <c r="BR54" s="422"/>
      <c r="BS54" s="422"/>
      <c r="BT54" s="422"/>
      <c r="BU54" s="422"/>
      <c r="BV54" s="422"/>
      <c r="BW54" s="422"/>
      <c r="BX54" s="422"/>
      <c r="BY54" s="422"/>
      <c r="BZ54" s="422"/>
      <c r="CA54" s="422"/>
      <c r="CB54" s="422"/>
      <c r="CC54" s="422"/>
      <c r="CD54" s="422"/>
      <c r="CE54" s="422"/>
    </row>
    <row r="55" spans="1:83" ht="3.75" customHeight="1">
      <c r="A55" s="451"/>
      <c r="B55" s="452"/>
      <c r="C55" s="454"/>
      <c r="D55" s="454"/>
      <c r="E55" s="454"/>
      <c r="F55" s="454"/>
      <c r="G55" s="454"/>
      <c r="H55" s="454"/>
      <c r="I55" s="454"/>
      <c r="J55" s="454"/>
      <c r="K55" s="454"/>
      <c r="L55" s="454"/>
      <c r="M55" s="454"/>
      <c r="N55" s="454"/>
      <c r="O55" s="454"/>
      <c r="P55" s="454"/>
      <c r="Q55" s="454"/>
      <c r="R55" s="454"/>
      <c r="S55" s="454"/>
      <c r="T55" s="436"/>
      <c r="U55" s="436"/>
      <c r="V55" s="436"/>
      <c r="W55" s="436"/>
      <c r="X55" s="436"/>
      <c r="Y55" s="436"/>
      <c r="Z55" s="436"/>
      <c r="AA55" s="436"/>
      <c r="AB55" s="425"/>
      <c r="AC55" s="425"/>
      <c r="AD55" s="425"/>
      <c r="AE55" s="425"/>
      <c r="AF55" s="462"/>
      <c r="AG55" s="462"/>
      <c r="AH55" s="462"/>
      <c r="AI55" s="425"/>
      <c r="AJ55" s="425"/>
      <c r="AK55" s="437"/>
      <c r="AL55" s="437"/>
      <c r="AM55" s="437"/>
      <c r="AN55" s="437"/>
      <c r="AO55" s="437"/>
      <c r="AP55" s="437"/>
      <c r="AQ55" s="437"/>
      <c r="AR55" s="437"/>
      <c r="AS55" s="437"/>
      <c r="AT55" s="425"/>
      <c r="AU55" s="425"/>
      <c r="AV55" s="428"/>
      <c r="AW55" s="1245"/>
      <c r="AX55" s="422"/>
      <c r="AY55" s="422"/>
      <c r="AZ55" s="422"/>
      <c r="BA55" s="422"/>
      <c r="BB55" s="422"/>
      <c r="BC55" s="422"/>
      <c r="BD55" s="422"/>
      <c r="BE55" s="422"/>
      <c r="BF55" s="422"/>
      <c r="BG55" s="422"/>
      <c r="BH55" s="422"/>
      <c r="BI55" s="422"/>
      <c r="BJ55" s="422"/>
      <c r="BK55" s="422"/>
      <c r="BL55" s="422"/>
      <c r="BM55" s="422"/>
      <c r="BN55" s="422"/>
      <c r="BO55" s="422"/>
      <c r="BP55" s="422"/>
      <c r="BQ55" s="422"/>
      <c r="BR55" s="422"/>
      <c r="BS55" s="422"/>
      <c r="BT55" s="422"/>
      <c r="BU55" s="422"/>
      <c r="BV55" s="422"/>
      <c r="BW55" s="422"/>
      <c r="BX55" s="422"/>
      <c r="BY55" s="422"/>
      <c r="BZ55" s="422"/>
      <c r="CA55" s="422"/>
      <c r="CB55" s="422"/>
      <c r="CC55" s="422"/>
      <c r="CD55" s="422"/>
      <c r="CE55" s="422"/>
    </row>
    <row r="56" spans="1:83" ht="13.5" customHeight="1">
      <c r="A56" s="458"/>
      <c r="B56" s="459"/>
      <c r="C56" s="454" t="s">
        <v>17</v>
      </c>
      <c r="D56" s="454"/>
      <c r="E56" s="1327"/>
      <c r="F56" s="1327"/>
      <c r="G56" s="1327"/>
      <c r="H56" s="1327"/>
      <c r="I56" s="1327"/>
      <c r="J56" s="1327"/>
      <c r="K56" s="1327"/>
      <c r="L56" s="1327"/>
      <c r="M56" s="1327"/>
      <c r="N56" s="1327"/>
      <c r="O56" s="1327"/>
      <c r="P56" s="1327"/>
      <c r="Q56" s="1327"/>
      <c r="R56" s="1327"/>
      <c r="S56" s="1327"/>
      <c r="T56" s="1327"/>
      <c r="U56" s="1327"/>
      <c r="V56" s="1327"/>
      <c r="W56" s="1327"/>
      <c r="X56" s="1327"/>
      <c r="Y56" s="1327"/>
      <c r="Z56" s="1327"/>
      <c r="AA56" s="1327"/>
      <c r="AB56" s="1327"/>
      <c r="AC56" s="1327"/>
      <c r="AD56" s="425"/>
      <c r="AE56" s="425"/>
      <c r="AF56" s="1328">
        <v>712641</v>
      </c>
      <c r="AG56" s="1329"/>
      <c r="AH56" s="1330"/>
      <c r="AI56" s="425"/>
      <c r="AJ56" s="425"/>
      <c r="AK56" s="437"/>
      <c r="AL56" s="437"/>
      <c r="AM56" s="437"/>
      <c r="AN56" s="437"/>
      <c r="AO56" s="437"/>
      <c r="AP56" s="1318">
        <v>0</v>
      </c>
      <c r="AQ56" s="1318"/>
      <c r="AR56" s="1318"/>
      <c r="AS56" s="1318"/>
      <c r="AT56" s="1318"/>
      <c r="AU56" s="1318"/>
      <c r="AV56" s="428"/>
      <c r="AW56" s="1245"/>
      <c r="AX56" s="422"/>
      <c r="AY56" s="422"/>
      <c r="AZ56" s="422"/>
      <c r="BA56" s="422"/>
      <c r="BB56" s="422"/>
      <c r="BC56" s="422"/>
      <c r="BD56" s="422"/>
      <c r="BE56" s="422"/>
      <c r="BF56" s="422"/>
      <c r="BG56" s="422"/>
      <c r="BH56" s="422"/>
      <c r="BI56" s="422"/>
      <c r="BJ56" s="422"/>
      <c r="BK56" s="422"/>
      <c r="BL56" s="422"/>
      <c r="BM56" s="422"/>
      <c r="BN56" s="422"/>
      <c r="BO56" s="422"/>
      <c r="BP56" s="422"/>
      <c r="BQ56" s="422"/>
      <c r="BR56" s="422"/>
      <c r="BS56" s="422"/>
      <c r="BT56" s="422"/>
      <c r="BU56" s="422"/>
      <c r="BV56" s="422"/>
      <c r="BW56" s="422"/>
      <c r="BX56" s="422"/>
      <c r="BY56" s="422"/>
      <c r="BZ56" s="422"/>
      <c r="CA56" s="422"/>
      <c r="CB56" s="422"/>
      <c r="CC56" s="422"/>
      <c r="CD56" s="422"/>
      <c r="CE56" s="422"/>
    </row>
    <row r="57" spans="1:83" ht="3.75" customHeight="1">
      <c r="A57" s="458"/>
      <c r="B57" s="459"/>
      <c r="C57" s="454"/>
      <c r="D57" s="454"/>
      <c r="E57" s="454"/>
      <c r="F57" s="454"/>
      <c r="G57" s="454"/>
      <c r="H57" s="454"/>
      <c r="I57" s="454"/>
      <c r="J57" s="454"/>
      <c r="K57" s="454"/>
      <c r="L57" s="454"/>
      <c r="M57" s="454"/>
      <c r="N57" s="454"/>
      <c r="O57" s="454"/>
      <c r="P57" s="454"/>
      <c r="Q57" s="454"/>
      <c r="R57" s="454"/>
      <c r="S57" s="454"/>
      <c r="T57" s="436"/>
      <c r="U57" s="436"/>
      <c r="V57" s="436"/>
      <c r="W57" s="436"/>
      <c r="X57" s="436"/>
      <c r="Y57" s="436"/>
      <c r="Z57" s="436"/>
      <c r="AA57" s="436"/>
      <c r="AB57" s="425"/>
      <c r="AC57" s="425"/>
      <c r="AD57" s="425"/>
      <c r="AE57" s="425"/>
      <c r="AF57" s="462"/>
      <c r="AG57" s="462"/>
      <c r="AH57" s="462"/>
      <c r="AI57" s="425"/>
      <c r="AJ57" s="425"/>
      <c r="AK57" s="437"/>
      <c r="AL57" s="437"/>
      <c r="AM57" s="437"/>
      <c r="AN57" s="437"/>
      <c r="AO57" s="437"/>
      <c r="AP57" s="437"/>
      <c r="AQ57" s="437"/>
      <c r="AR57" s="437"/>
      <c r="AS57" s="437"/>
      <c r="AT57" s="425"/>
      <c r="AU57" s="425"/>
      <c r="AV57" s="428"/>
      <c r="AW57" s="1245"/>
      <c r="AX57" s="422"/>
      <c r="AY57" s="422"/>
      <c r="AZ57" s="422"/>
      <c r="BA57" s="422"/>
      <c r="BB57" s="422"/>
      <c r="BC57" s="422"/>
      <c r="BD57" s="422"/>
      <c r="BE57" s="422"/>
      <c r="BF57" s="422"/>
      <c r="BG57" s="422"/>
      <c r="BH57" s="422"/>
      <c r="BI57" s="422"/>
      <c r="BJ57" s="422"/>
      <c r="BK57" s="422"/>
      <c r="BL57" s="422"/>
      <c r="BM57" s="422"/>
      <c r="BN57" s="422"/>
      <c r="BO57" s="422"/>
      <c r="BP57" s="422"/>
      <c r="BQ57" s="422"/>
      <c r="BR57" s="422"/>
      <c r="BS57" s="422"/>
      <c r="BT57" s="422"/>
      <c r="BU57" s="422"/>
      <c r="BV57" s="422"/>
      <c r="BW57" s="422"/>
      <c r="BX57" s="422"/>
      <c r="BY57" s="422"/>
      <c r="BZ57" s="422"/>
      <c r="CA57" s="422"/>
      <c r="CB57" s="422"/>
      <c r="CC57" s="422"/>
      <c r="CD57" s="422"/>
      <c r="CE57" s="422"/>
    </row>
    <row r="58" spans="1:83" ht="13.5" customHeight="1">
      <c r="A58" s="476"/>
      <c r="B58" s="454"/>
      <c r="C58" s="454" t="s">
        <v>18</v>
      </c>
      <c r="D58" s="454"/>
      <c r="E58" s="1327"/>
      <c r="F58" s="1327"/>
      <c r="G58" s="1327"/>
      <c r="H58" s="1327"/>
      <c r="I58" s="1327"/>
      <c r="J58" s="1327"/>
      <c r="K58" s="1327"/>
      <c r="L58" s="1327"/>
      <c r="M58" s="1327"/>
      <c r="N58" s="1327"/>
      <c r="O58" s="1327"/>
      <c r="P58" s="1327"/>
      <c r="Q58" s="1327"/>
      <c r="R58" s="1327"/>
      <c r="S58" s="1327"/>
      <c r="T58" s="1327"/>
      <c r="U58" s="1327"/>
      <c r="V58" s="1327"/>
      <c r="W58" s="1327"/>
      <c r="X58" s="1327"/>
      <c r="Y58" s="1327"/>
      <c r="Z58" s="1327"/>
      <c r="AA58" s="1327"/>
      <c r="AB58" s="1327"/>
      <c r="AC58" s="1327"/>
      <c r="AD58" s="425"/>
      <c r="AE58" s="425"/>
      <c r="AF58" s="1328">
        <v>712651</v>
      </c>
      <c r="AG58" s="1329"/>
      <c r="AH58" s="1330"/>
      <c r="AI58" s="425"/>
      <c r="AJ58" s="425"/>
      <c r="AK58" s="437"/>
      <c r="AL58" s="437"/>
      <c r="AM58" s="437"/>
      <c r="AN58" s="437"/>
      <c r="AO58" s="437"/>
      <c r="AP58" s="1318">
        <v>0</v>
      </c>
      <c r="AQ58" s="1318"/>
      <c r="AR58" s="1318"/>
      <c r="AS58" s="1318"/>
      <c r="AT58" s="1318"/>
      <c r="AU58" s="1318"/>
      <c r="AV58" s="428"/>
      <c r="AW58" s="1245"/>
      <c r="AX58" s="422"/>
      <c r="AY58" s="422"/>
      <c r="AZ58" s="422"/>
      <c r="BA58" s="422"/>
      <c r="BB58" s="422"/>
      <c r="BC58" s="422"/>
      <c r="BD58" s="422"/>
      <c r="BE58" s="422"/>
      <c r="BF58" s="422"/>
      <c r="BG58" s="422"/>
      <c r="BH58" s="422"/>
      <c r="BI58" s="422"/>
      <c r="BJ58" s="422"/>
      <c r="BK58" s="422"/>
      <c r="BL58" s="422"/>
      <c r="BM58" s="422"/>
      <c r="BN58" s="422"/>
      <c r="BO58" s="422"/>
      <c r="BP58" s="422"/>
      <c r="BQ58" s="422"/>
      <c r="BR58" s="422"/>
      <c r="BS58" s="422"/>
      <c r="BT58" s="422"/>
      <c r="BU58" s="422"/>
      <c r="BV58" s="422"/>
      <c r="BW58" s="422"/>
      <c r="BX58" s="422"/>
      <c r="BY58" s="422"/>
      <c r="BZ58" s="422"/>
      <c r="CA58" s="422"/>
      <c r="CB58" s="422"/>
      <c r="CC58" s="422"/>
      <c r="CD58" s="422"/>
      <c r="CE58" s="422"/>
    </row>
    <row r="59" spans="1:83" ht="3.75" customHeight="1">
      <c r="A59" s="476"/>
      <c r="B59" s="454"/>
      <c r="C59" s="454"/>
      <c r="D59" s="454"/>
      <c r="E59" s="471"/>
      <c r="F59" s="471"/>
      <c r="G59" s="471"/>
      <c r="H59" s="471"/>
      <c r="I59" s="471"/>
      <c r="J59" s="471"/>
      <c r="K59" s="471"/>
      <c r="L59" s="471"/>
      <c r="M59" s="471"/>
      <c r="N59" s="471"/>
      <c r="O59" s="471"/>
      <c r="P59" s="471"/>
      <c r="Q59" s="471"/>
      <c r="R59" s="471"/>
      <c r="S59" s="471"/>
      <c r="T59" s="471"/>
      <c r="U59" s="471"/>
      <c r="V59" s="471"/>
      <c r="W59" s="471"/>
      <c r="X59" s="471"/>
      <c r="Y59" s="471"/>
      <c r="Z59" s="471"/>
      <c r="AA59" s="471"/>
      <c r="AB59" s="471"/>
      <c r="AC59" s="471"/>
      <c r="AD59" s="425"/>
      <c r="AE59" s="425"/>
      <c r="AF59" s="465"/>
      <c r="AG59" s="465"/>
      <c r="AH59" s="465"/>
      <c r="AI59" s="425"/>
      <c r="AJ59" s="425"/>
      <c r="AK59" s="437"/>
      <c r="AL59" s="437"/>
      <c r="AM59" s="437"/>
      <c r="AN59" s="437"/>
      <c r="AO59" s="437"/>
      <c r="AP59" s="466"/>
      <c r="AQ59" s="466"/>
      <c r="AR59" s="466"/>
      <c r="AS59" s="466"/>
      <c r="AT59" s="466"/>
      <c r="AU59" s="466"/>
      <c r="AV59" s="428"/>
      <c r="AW59" s="1245"/>
      <c r="AX59" s="422"/>
      <c r="AY59" s="422"/>
      <c r="AZ59" s="422"/>
      <c r="BA59" s="422"/>
      <c r="BB59" s="422"/>
      <c r="BC59" s="422"/>
      <c r="BD59" s="422"/>
      <c r="BE59" s="422"/>
      <c r="BF59" s="422"/>
      <c r="BG59" s="422"/>
      <c r="BH59" s="422"/>
      <c r="BI59" s="422"/>
      <c r="BJ59" s="422"/>
      <c r="BK59" s="422"/>
      <c r="BL59" s="422"/>
      <c r="BM59" s="422"/>
      <c r="BN59" s="422"/>
      <c r="BO59" s="422"/>
      <c r="BP59" s="422"/>
      <c r="BQ59" s="422"/>
      <c r="BR59" s="422"/>
      <c r="BS59" s="422"/>
      <c r="BT59" s="422"/>
      <c r="BU59" s="422"/>
      <c r="BV59" s="422"/>
      <c r="BW59" s="422"/>
      <c r="BX59" s="422"/>
      <c r="BY59" s="422"/>
      <c r="BZ59" s="422"/>
      <c r="CA59" s="422"/>
      <c r="CB59" s="422"/>
      <c r="CC59" s="422"/>
      <c r="CD59" s="422"/>
      <c r="CE59" s="422"/>
    </row>
    <row r="60" spans="1:83" ht="13.5" customHeight="1">
      <c r="A60" s="451" t="s">
        <v>836</v>
      </c>
      <c r="B60" s="452"/>
      <c r="C60" s="454" t="s">
        <v>30</v>
      </c>
      <c r="D60" s="454"/>
      <c r="E60" s="454"/>
      <c r="F60" s="454"/>
      <c r="G60" s="472"/>
      <c r="H60" s="455"/>
      <c r="I60" s="457" t="s">
        <v>31</v>
      </c>
      <c r="J60" s="456"/>
      <c r="K60" s="456"/>
      <c r="L60" s="456"/>
      <c r="M60" s="456"/>
      <c r="N60" s="456"/>
      <c r="O60" s="456"/>
      <c r="P60" s="456"/>
      <c r="Q60" s="456"/>
      <c r="R60" s="456"/>
      <c r="S60" s="456"/>
      <c r="T60" s="436"/>
      <c r="U60" s="436"/>
      <c r="V60" s="436"/>
      <c r="W60" s="436"/>
      <c r="X60" s="436"/>
      <c r="Y60" s="436"/>
      <c r="Z60" s="436"/>
      <c r="AA60" s="436"/>
      <c r="AB60" s="425"/>
      <c r="AC60" s="425"/>
      <c r="AD60" s="425"/>
      <c r="AE60" s="425"/>
      <c r="AF60" s="462"/>
      <c r="AG60" s="462"/>
      <c r="AH60" s="462"/>
      <c r="AI60" s="425"/>
      <c r="AJ60" s="425"/>
      <c r="AK60" s="437"/>
      <c r="AL60" s="437"/>
      <c r="AM60" s="437"/>
      <c r="AN60" s="437"/>
      <c r="AO60" s="437"/>
      <c r="AP60" s="437"/>
      <c r="AQ60" s="437"/>
      <c r="AR60" s="437"/>
      <c r="AS60" s="437"/>
      <c r="AT60" s="425"/>
      <c r="AU60" s="425"/>
      <c r="AV60" s="428"/>
      <c r="AW60" s="1245"/>
      <c r="AX60" s="422"/>
      <c r="AY60" s="422"/>
      <c r="AZ60" s="422"/>
      <c r="BA60" s="422"/>
      <c r="BB60" s="422"/>
      <c r="BC60" s="422"/>
      <c r="BD60" s="422"/>
      <c r="BE60" s="422"/>
      <c r="BF60" s="422"/>
      <c r="BG60" s="422"/>
      <c r="BH60" s="422"/>
      <c r="BI60" s="422"/>
      <c r="BJ60" s="422"/>
      <c r="BK60" s="422"/>
      <c r="BL60" s="422"/>
      <c r="BM60" s="422"/>
      <c r="BN60" s="422"/>
      <c r="BO60" s="422"/>
      <c r="BP60" s="422"/>
      <c r="BQ60" s="422"/>
      <c r="BR60" s="422"/>
      <c r="BS60" s="422"/>
      <c r="BT60" s="422"/>
      <c r="BU60" s="422"/>
      <c r="BV60" s="422"/>
      <c r="BW60" s="422"/>
      <c r="BX60" s="422"/>
      <c r="BY60" s="422"/>
      <c r="BZ60" s="422"/>
      <c r="CA60" s="422"/>
      <c r="CB60" s="422"/>
      <c r="CC60" s="422"/>
      <c r="CD60" s="422"/>
      <c r="CE60" s="422"/>
    </row>
    <row r="61" spans="1:83" ht="3.75" customHeight="1">
      <c r="A61" s="451"/>
      <c r="B61" s="452"/>
      <c r="C61" s="454"/>
      <c r="D61" s="454"/>
      <c r="E61" s="454"/>
      <c r="F61" s="454"/>
      <c r="G61" s="472"/>
      <c r="H61" s="455"/>
      <c r="I61" s="457"/>
      <c r="J61" s="456"/>
      <c r="K61" s="456"/>
      <c r="L61" s="456"/>
      <c r="M61" s="456"/>
      <c r="N61" s="456"/>
      <c r="O61" s="456"/>
      <c r="P61" s="456"/>
      <c r="Q61" s="456"/>
      <c r="R61" s="456"/>
      <c r="S61" s="456"/>
      <c r="T61" s="436"/>
      <c r="U61" s="436"/>
      <c r="V61" s="436"/>
      <c r="W61" s="436"/>
      <c r="X61" s="436"/>
      <c r="Y61" s="436"/>
      <c r="Z61" s="436"/>
      <c r="AA61" s="436"/>
      <c r="AB61" s="425"/>
      <c r="AC61" s="425"/>
      <c r="AD61" s="425"/>
      <c r="AE61" s="425"/>
      <c r="AF61" s="462"/>
      <c r="AG61" s="462"/>
      <c r="AH61" s="462"/>
      <c r="AI61" s="425"/>
      <c r="AJ61" s="425"/>
      <c r="AK61" s="437"/>
      <c r="AL61" s="437"/>
      <c r="AM61" s="437"/>
      <c r="AN61" s="437"/>
      <c r="AO61" s="437"/>
      <c r="AP61" s="437"/>
      <c r="AQ61" s="437"/>
      <c r="AR61" s="437"/>
      <c r="AS61" s="437"/>
      <c r="AT61" s="425"/>
      <c r="AU61" s="425"/>
      <c r="AV61" s="428"/>
      <c r="AW61" s="1245"/>
      <c r="AX61" s="422"/>
      <c r="AY61" s="422"/>
      <c r="AZ61" s="422"/>
      <c r="BA61" s="422"/>
      <c r="BB61" s="422"/>
      <c r="BC61" s="422"/>
      <c r="BD61" s="422"/>
      <c r="BE61" s="422"/>
      <c r="BF61" s="422"/>
      <c r="BG61" s="422"/>
      <c r="BH61" s="422"/>
      <c r="BI61" s="422"/>
      <c r="BJ61" s="422"/>
      <c r="BK61" s="422"/>
      <c r="BL61" s="422"/>
      <c r="BM61" s="422"/>
      <c r="BN61" s="422"/>
      <c r="BO61" s="422"/>
      <c r="BP61" s="422"/>
      <c r="BQ61" s="422"/>
      <c r="BR61" s="422"/>
      <c r="BS61" s="422"/>
      <c r="BT61" s="422"/>
      <c r="BU61" s="422"/>
      <c r="BV61" s="422"/>
      <c r="BW61" s="422"/>
      <c r="BX61" s="422"/>
      <c r="BY61" s="422"/>
      <c r="BZ61" s="422"/>
      <c r="CA61" s="422"/>
      <c r="CB61" s="422"/>
      <c r="CC61" s="422"/>
      <c r="CD61" s="422"/>
      <c r="CE61" s="422"/>
    </row>
    <row r="62" spans="1:83" ht="13.5" customHeight="1">
      <c r="A62" s="458"/>
      <c r="B62" s="459"/>
      <c r="C62" s="454" t="s">
        <v>17</v>
      </c>
      <c r="D62" s="454"/>
      <c r="E62" s="1327"/>
      <c r="F62" s="1327"/>
      <c r="G62" s="1327"/>
      <c r="H62" s="1327"/>
      <c r="I62" s="1327"/>
      <c r="J62" s="1327"/>
      <c r="K62" s="1327"/>
      <c r="L62" s="1327"/>
      <c r="M62" s="1327"/>
      <c r="N62" s="1327"/>
      <c r="O62" s="1327"/>
      <c r="P62" s="1327"/>
      <c r="Q62" s="1327"/>
      <c r="R62" s="1327"/>
      <c r="S62" s="1327"/>
      <c r="T62" s="1327"/>
      <c r="U62" s="1327"/>
      <c r="V62" s="1327"/>
      <c r="W62" s="1327"/>
      <c r="X62" s="1327"/>
      <c r="Y62" s="1327"/>
      <c r="Z62" s="1327"/>
      <c r="AA62" s="1327"/>
      <c r="AB62" s="1327"/>
      <c r="AC62" s="1327"/>
      <c r="AD62" s="425"/>
      <c r="AE62" s="425"/>
      <c r="AF62" s="1328">
        <v>712211</v>
      </c>
      <c r="AG62" s="1329"/>
      <c r="AH62" s="1330"/>
      <c r="AI62" s="425"/>
      <c r="AJ62" s="425"/>
      <c r="AK62" s="437"/>
      <c r="AL62" s="437"/>
      <c r="AM62" s="437"/>
      <c r="AN62" s="437"/>
      <c r="AO62" s="437"/>
      <c r="AP62" s="1318">
        <v>0</v>
      </c>
      <c r="AQ62" s="1318"/>
      <c r="AR62" s="1318"/>
      <c r="AS62" s="1318"/>
      <c r="AT62" s="1318"/>
      <c r="AU62" s="1318"/>
      <c r="AV62" s="428"/>
      <c r="AW62" s="1245"/>
      <c r="AX62" s="422"/>
      <c r="AY62" s="422"/>
      <c r="AZ62" s="422"/>
      <c r="BA62" s="422"/>
      <c r="BB62" s="422"/>
      <c r="BC62" s="422"/>
      <c r="BD62" s="422"/>
      <c r="BE62" s="422"/>
      <c r="BF62" s="422"/>
      <c r="BG62" s="422"/>
      <c r="BH62" s="422"/>
      <c r="BI62" s="422"/>
      <c r="BJ62" s="422"/>
      <c r="BK62" s="422"/>
      <c r="BL62" s="422"/>
      <c r="BM62" s="422"/>
      <c r="BN62" s="422"/>
      <c r="BO62" s="422"/>
      <c r="BP62" s="422"/>
      <c r="BQ62" s="422"/>
      <c r="BR62" s="422"/>
      <c r="BS62" s="422"/>
      <c r="BT62" s="422"/>
      <c r="BU62" s="422"/>
      <c r="BV62" s="422"/>
      <c r="BW62" s="422"/>
      <c r="BX62" s="422"/>
      <c r="BY62" s="422"/>
      <c r="BZ62" s="422"/>
      <c r="CA62" s="422"/>
      <c r="CB62" s="422"/>
      <c r="CC62" s="422"/>
      <c r="CD62" s="422"/>
      <c r="CE62" s="422"/>
    </row>
    <row r="63" spans="1:83" ht="3.75" customHeight="1">
      <c r="A63" s="458"/>
      <c r="B63" s="459"/>
      <c r="C63" s="454"/>
      <c r="D63" s="454"/>
      <c r="E63" s="454"/>
      <c r="F63" s="454"/>
      <c r="G63" s="454"/>
      <c r="H63" s="454"/>
      <c r="I63" s="454"/>
      <c r="J63" s="454"/>
      <c r="K63" s="454"/>
      <c r="L63" s="454"/>
      <c r="M63" s="454"/>
      <c r="N63" s="454"/>
      <c r="O63" s="454"/>
      <c r="P63" s="454"/>
      <c r="Q63" s="454"/>
      <c r="R63" s="454"/>
      <c r="S63" s="454"/>
      <c r="T63" s="436"/>
      <c r="U63" s="436"/>
      <c r="V63" s="436"/>
      <c r="W63" s="436"/>
      <c r="X63" s="436"/>
      <c r="Y63" s="436"/>
      <c r="Z63" s="436"/>
      <c r="AA63" s="436"/>
      <c r="AB63" s="425"/>
      <c r="AC63" s="425"/>
      <c r="AD63" s="425"/>
      <c r="AE63" s="425"/>
      <c r="AF63" s="462"/>
      <c r="AG63" s="462"/>
      <c r="AH63" s="462"/>
      <c r="AI63" s="425"/>
      <c r="AJ63" s="425"/>
      <c r="AK63" s="437"/>
      <c r="AL63" s="437"/>
      <c r="AM63" s="437"/>
      <c r="AN63" s="437"/>
      <c r="AO63" s="437"/>
      <c r="AP63" s="437"/>
      <c r="AQ63" s="437"/>
      <c r="AR63" s="437"/>
      <c r="AS63" s="437"/>
      <c r="AT63" s="425"/>
      <c r="AU63" s="425"/>
      <c r="AV63" s="428"/>
      <c r="AW63" s="1245"/>
      <c r="AX63" s="422"/>
      <c r="AY63" s="422"/>
      <c r="AZ63" s="422"/>
      <c r="BA63" s="422"/>
      <c r="BB63" s="422"/>
      <c r="BC63" s="422"/>
      <c r="BD63" s="422"/>
      <c r="BE63" s="422"/>
      <c r="BF63" s="422"/>
      <c r="BG63" s="422"/>
      <c r="BH63" s="422"/>
      <c r="BI63" s="422"/>
      <c r="BJ63" s="422"/>
      <c r="BK63" s="422"/>
      <c r="BL63" s="422"/>
      <c r="BM63" s="422"/>
      <c r="BN63" s="422"/>
      <c r="BO63" s="422"/>
      <c r="BP63" s="422"/>
      <c r="BQ63" s="422"/>
      <c r="BR63" s="422"/>
      <c r="BS63" s="422"/>
      <c r="BT63" s="422"/>
      <c r="BU63" s="422"/>
      <c r="BV63" s="422"/>
      <c r="BW63" s="422"/>
      <c r="BX63" s="422"/>
      <c r="BY63" s="422"/>
      <c r="BZ63" s="422"/>
      <c r="CA63" s="422"/>
      <c r="CB63" s="422"/>
      <c r="CC63" s="422"/>
      <c r="CD63" s="422"/>
      <c r="CE63" s="422"/>
    </row>
    <row r="64" spans="1:83" ht="13.5" customHeight="1">
      <c r="A64" s="476"/>
      <c r="B64" s="454"/>
      <c r="C64" s="454" t="s">
        <v>18</v>
      </c>
      <c r="D64" s="454"/>
      <c r="E64" s="1327"/>
      <c r="F64" s="1327"/>
      <c r="G64" s="1327"/>
      <c r="H64" s="1327"/>
      <c r="I64" s="1327"/>
      <c r="J64" s="1327"/>
      <c r="K64" s="1327"/>
      <c r="L64" s="1327"/>
      <c r="M64" s="1327"/>
      <c r="N64" s="1327"/>
      <c r="O64" s="1327"/>
      <c r="P64" s="1327"/>
      <c r="Q64" s="1327"/>
      <c r="R64" s="1327"/>
      <c r="S64" s="1327"/>
      <c r="T64" s="1327"/>
      <c r="U64" s="1327"/>
      <c r="V64" s="1327"/>
      <c r="W64" s="1327"/>
      <c r="X64" s="1327"/>
      <c r="Y64" s="1327"/>
      <c r="Z64" s="1327"/>
      <c r="AA64" s="1327"/>
      <c r="AB64" s="1327"/>
      <c r="AC64" s="1327"/>
      <c r="AD64" s="425"/>
      <c r="AE64" s="425"/>
      <c r="AF64" s="1328">
        <v>712221</v>
      </c>
      <c r="AG64" s="1329"/>
      <c r="AH64" s="1330"/>
      <c r="AI64" s="425"/>
      <c r="AJ64" s="425"/>
      <c r="AK64" s="437"/>
      <c r="AL64" s="437"/>
      <c r="AM64" s="437"/>
      <c r="AN64" s="437"/>
      <c r="AO64" s="437"/>
      <c r="AP64" s="1318">
        <v>0</v>
      </c>
      <c r="AQ64" s="1318"/>
      <c r="AR64" s="1318"/>
      <c r="AS64" s="1318"/>
      <c r="AT64" s="1318"/>
      <c r="AU64" s="1318"/>
      <c r="AV64" s="428"/>
      <c r="AW64" s="1245"/>
      <c r="AX64" s="422"/>
      <c r="AY64" s="422"/>
      <c r="AZ64" s="422"/>
      <c r="BA64" s="422"/>
      <c r="BB64" s="422"/>
      <c r="BC64" s="422"/>
      <c r="BD64" s="422"/>
      <c r="BE64" s="422"/>
      <c r="BF64" s="422"/>
      <c r="BG64" s="422"/>
      <c r="BH64" s="422"/>
      <c r="BI64" s="422"/>
      <c r="BJ64" s="422"/>
      <c r="BK64" s="422"/>
      <c r="BL64" s="422"/>
      <c r="BM64" s="422"/>
      <c r="BN64" s="422"/>
      <c r="BO64" s="422"/>
      <c r="BP64" s="422"/>
      <c r="BQ64" s="422"/>
      <c r="BR64" s="422"/>
      <c r="BS64" s="422"/>
      <c r="BT64" s="422"/>
      <c r="BU64" s="422"/>
      <c r="BV64" s="422"/>
      <c r="BW64" s="422"/>
      <c r="BX64" s="422"/>
      <c r="BY64" s="422"/>
      <c r="BZ64" s="422"/>
      <c r="CA64" s="422"/>
      <c r="CB64" s="422"/>
      <c r="CC64" s="422"/>
      <c r="CD64" s="422"/>
      <c r="CE64" s="422"/>
    </row>
    <row r="65" spans="1:83" ht="3.75" customHeight="1">
      <c r="A65" s="476"/>
      <c r="B65" s="454"/>
      <c r="C65" s="454"/>
      <c r="D65" s="454"/>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25"/>
      <c r="AE65" s="425"/>
      <c r="AF65" s="465"/>
      <c r="AG65" s="465"/>
      <c r="AH65" s="465"/>
      <c r="AI65" s="425"/>
      <c r="AJ65" s="425"/>
      <c r="AK65" s="437"/>
      <c r="AL65" s="437"/>
      <c r="AM65" s="437"/>
      <c r="AN65" s="437"/>
      <c r="AO65" s="437"/>
      <c r="AP65" s="466"/>
      <c r="AQ65" s="466"/>
      <c r="AR65" s="466"/>
      <c r="AS65" s="466"/>
      <c r="AT65" s="466"/>
      <c r="AU65" s="466"/>
      <c r="AV65" s="428"/>
      <c r="AW65" s="1246"/>
      <c r="AX65" s="422"/>
      <c r="AY65" s="422"/>
      <c r="AZ65" s="422"/>
      <c r="BA65" s="422"/>
      <c r="BB65" s="422"/>
      <c r="BC65" s="422"/>
      <c r="BD65" s="422"/>
      <c r="BE65" s="422"/>
      <c r="BF65" s="422"/>
      <c r="BG65" s="422"/>
      <c r="BH65" s="422"/>
      <c r="BI65" s="422"/>
      <c r="BJ65" s="422"/>
      <c r="BK65" s="422"/>
      <c r="BL65" s="422"/>
      <c r="BM65" s="422"/>
      <c r="BN65" s="422"/>
      <c r="BO65" s="422"/>
      <c r="BP65" s="422"/>
      <c r="BQ65" s="422"/>
      <c r="BR65" s="422"/>
      <c r="BS65" s="422"/>
      <c r="BT65" s="422"/>
      <c r="BU65" s="422"/>
      <c r="BV65" s="422"/>
      <c r="BW65" s="422"/>
      <c r="BX65" s="422"/>
      <c r="BY65" s="422"/>
      <c r="BZ65" s="422"/>
      <c r="CA65" s="422"/>
      <c r="CB65" s="422"/>
      <c r="CC65" s="422"/>
      <c r="CD65" s="422"/>
      <c r="CE65" s="422"/>
    </row>
    <row r="66" spans="1:83" ht="13.5" customHeight="1">
      <c r="A66" s="451" t="s">
        <v>837</v>
      </c>
      <c r="B66" s="452"/>
      <c r="C66" s="454" t="s">
        <v>32</v>
      </c>
      <c r="D66" s="454"/>
      <c r="E66" s="454"/>
      <c r="F66" s="455"/>
      <c r="G66" s="457" t="s">
        <v>33</v>
      </c>
      <c r="H66" s="456"/>
      <c r="I66" s="456"/>
      <c r="J66" s="456"/>
      <c r="K66" s="456"/>
      <c r="L66" s="456"/>
      <c r="M66" s="456"/>
      <c r="N66" s="456"/>
      <c r="O66" s="454"/>
      <c r="P66" s="454"/>
      <c r="Q66" s="454"/>
      <c r="R66" s="454"/>
      <c r="S66" s="454"/>
      <c r="T66" s="436"/>
      <c r="U66" s="436"/>
      <c r="V66" s="436"/>
      <c r="W66" s="436"/>
      <c r="X66" s="436"/>
      <c r="Y66" s="436"/>
      <c r="Z66" s="436"/>
      <c r="AA66" s="436"/>
      <c r="AB66" s="425"/>
      <c r="AC66" s="425"/>
      <c r="AD66" s="425"/>
      <c r="AE66" s="425"/>
      <c r="AF66" s="462"/>
      <c r="AG66" s="462"/>
      <c r="AH66" s="462"/>
      <c r="AI66" s="425"/>
      <c r="AJ66" s="425"/>
      <c r="AK66" s="437"/>
      <c r="AL66" s="437"/>
      <c r="AM66" s="437"/>
      <c r="AN66" s="437"/>
      <c r="AO66" s="437"/>
      <c r="AP66" s="437"/>
      <c r="AQ66" s="437"/>
      <c r="AR66" s="437"/>
      <c r="AS66" s="437"/>
      <c r="AT66" s="425"/>
      <c r="AU66" s="425"/>
      <c r="AV66" s="428"/>
      <c r="AW66" s="1246"/>
      <c r="AX66" s="422"/>
      <c r="AY66" s="422"/>
      <c r="AZ66" s="422"/>
      <c r="BA66" s="422"/>
      <c r="BB66" s="422"/>
      <c r="BC66" s="422"/>
      <c r="BD66" s="422"/>
      <c r="BE66" s="422"/>
      <c r="BF66" s="422"/>
      <c r="BG66" s="422"/>
      <c r="BH66" s="422"/>
      <c r="BI66" s="422"/>
      <c r="BJ66" s="422"/>
      <c r="BK66" s="422"/>
      <c r="BL66" s="422"/>
      <c r="BM66" s="422"/>
      <c r="BN66" s="422"/>
      <c r="BO66" s="422"/>
      <c r="BP66" s="422"/>
      <c r="BQ66" s="422"/>
      <c r="BR66" s="422"/>
      <c r="BS66" s="422"/>
      <c r="BT66" s="422"/>
      <c r="BU66" s="422"/>
      <c r="BV66" s="422"/>
      <c r="BW66" s="422"/>
      <c r="BX66" s="422"/>
      <c r="BY66" s="422"/>
      <c r="BZ66" s="422"/>
      <c r="CA66" s="422"/>
      <c r="CB66" s="422"/>
      <c r="CC66" s="422"/>
      <c r="CD66" s="422"/>
      <c r="CE66" s="422"/>
    </row>
    <row r="67" spans="1:83" ht="3.75" customHeight="1">
      <c r="A67" s="451"/>
      <c r="B67" s="452"/>
      <c r="C67" s="454"/>
      <c r="D67" s="454"/>
      <c r="E67" s="454"/>
      <c r="F67" s="455"/>
      <c r="G67" s="457"/>
      <c r="H67" s="456"/>
      <c r="I67" s="456"/>
      <c r="J67" s="456"/>
      <c r="K67" s="456"/>
      <c r="L67" s="456"/>
      <c r="M67" s="456"/>
      <c r="N67" s="456"/>
      <c r="O67" s="454"/>
      <c r="P67" s="454"/>
      <c r="Q67" s="454"/>
      <c r="R67" s="454"/>
      <c r="S67" s="454"/>
      <c r="T67" s="436"/>
      <c r="U67" s="436"/>
      <c r="V67" s="436"/>
      <c r="W67" s="436"/>
      <c r="X67" s="436"/>
      <c r="Y67" s="436"/>
      <c r="Z67" s="436"/>
      <c r="AA67" s="436"/>
      <c r="AB67" s="425"/>
      <c r="AC67" s="425"/>
      <c r="AD67" s="425"/>
      <c r="AE67" s="425"/>
      <c r="AF67" s="462"/>
      <c r="AG67" s="462"/>
      <c r="AH67" s="462"/>
      <c r="AI67" s="425"/>
      <c r="AJ67" s="425"/>
      <c r="AK67" s="437"/>
      <c r="AL67" s="437"/>
      <c r="AM67" s="437"/>
      <c r="AN67" s="437"/>
      <c r="AO67" s="437"/>
      <c r="AP67" s="437"/>
      <c r="AQ67" s="437"/>
      <c r="AR67" s="437"/>
      <c r="AS67" s="437"/>
      <c r="AT67" s="425"/>
      <c r="AU67" s="425"/>
      <c r="AV67" s="428"/>
      <c r="AW67" s="1246"/>
      <c r="AX67" s="422"/>
      <c r="AY67" s="422"/>
      <c r="AZ67" s="422"/>
      <c r="BA67" s="422"/>
      <c r="BB67" s="422"/>
      <c r="BC67" s="422"/>
      <c r="BD67" s="422"/>
      <c r="BE67" s="422"/>
      <c r="BF67" s="422"/>
      <c r="BG67" s="422"/>
      <c r="BH67" s="422"/>
      <c r="BI67" s="422"/>
      <c r="BJ67" s="422"/>
      <c r="BK67" s="422"/>
      <c r="BL67" s="422"/>
      <c r="BM67" s="422"/>
      <c r="BN67" s="422"/>
      <c r="BO67" s="422"/>
      <c r="BP67" s="422"/>
      <c r="BQ67" s="422"/>
      <c r="BR67" s="422"/>
      <c r="BS67" s="422"/>
      <c r="BT67" s="422"/>
      <c r="BU67" s="422"/>
      <c r="BV67" s="422"/>
      <c r="BW67" s="422"/>
      <c r="BX67" s="422"/>
      <c r="BY67" s="422"/>
      <c r="BZ67" s="422"/>
      <c r="CA67" s="422"/>
      <c r="CB67" s="422"/>
      <c r="CC67" s="422"/>
      <c r="CD67" s="422"/>
      <c r="CE67" s="422"/>
    </row>
    <row r="68" spans="1:83" ht="13.5" customHeight="1">
      <c r="A68" s="451"/>
      <c r="B68" s="452"/>
      <c r="C68" s="454"/>
      <c r="D68" s="454"/>
      <c r="E68" s="1327"/>
      <c r="F68" s="1327"/>
      <c r="G68" s="1327"/>
      <c r="H68" s="1327"/>
      <c r="I68" s="1327"/>
      <c r="J68" s="1327"/>
      <c r="K68" s="1327"/>
      <c r="L68" s="1327"/>
      <c r="M68" s="1327"/>
      <c r="N68" s="1327"/>
      <c r="O68" s="1327"/>
      <c r="P68" s="1327"/>
      <c r="Q68" s="1327"/>
      <c r="R68" s="1327"/>
      <c r="S68" s="1327"/>
      <c r="T68" s="1327"/>
      <c r="U68" s="1327"/>
      <c r="V68" s="1327"/>
      <c r="W68" s="1327"/>
      <c r="X68" s="1327"/>
      <c r="Y68" s="1327"/>
      <c r="Z68" s="1327"/>
      <c r="AA68" s="1327"/>
      <c r="AB68" s="1327"/>
      <c r="AC68" s="1327"/>
      <c r="AD68" s="425"/>
      <c r="AE68" s="425"/>
      <c r="AF68" s="1328">
        <v>712411</v>
      </c>
      <c r="AG68" s="1329"/>
      <c r="AH68" s="1330"/>
      <c r="AI68" s="425"/>
      <c r="AJ68" s="425"/>
      <c r="AK68" s="437"/>
      <c r="AL68" s="437"/>
      <c r="AM68" s="437"/>
      <c r="AN68" s="437"/>
      <c r="AO68" s="437"/>
      <c r="AP68" s="1318">
        <v>0</v>
      </c>
      <c r="AQ68" s="1318"/>
      <c r="AR68" s="1318"/>
      <c r="AS68" s="1318"/>
      <c r="AT68" s="1318"/>
      <c r="AU68" s="1318"/>
      <c r="AV68" s="428"/>
      <c r="AW68" s="1246"/>
      <c r="AX68" s="422"/>
      <c r="AY68" s="422"/>
      <c r="AZ68" s="422"/>
      <c r="BA68" s="422"/>
      <c r="BB68" s="422"/>
      <c r="BC68" s="422"/>
      <c r="BD68" s="422"/>
      <c r="BE68" s="422"/>
      <c r="BF68" s="422"/>
      <c r="BG68" s="422"/>
      <c r="BH68" s="422"/>
      <c r="BI68" s="422"/>
      <c r="BJ68" s="422"/>
      <c r="BK68" s="422"/>
      <c r="BL68" s="422"/>
      <c r="BM68" s="422"/>
      <c r="BN68" s="422"/>
      <c r="BO68" s="422"/>
      <c r="BP68" s="422"/>
      <c r="BQ68" s="422"/>
      <c r="BR68" s="422"/>
      <c r="BS68" s="422"/>
      <c r="BT68" s="422"/>
      <c r="BU68" s="422"/>
      <c r="BV68" s="422"/>
      <c r="BW68" s="422"/>
      <c r="BX68" s="422"/>
      <c r="BY68" s="422"/>
      <c r="BZ68" s="422"/>
      <c r="CA68" s="422"/>
      <c r="CB68" s="422"/>
      <c r="CC68" s="422"/>
      <c r="CD68" s="422"/>
      <c r="CE68" s="422"/>
    </row>
    <row r="69" spans="1:83" ht="3.75" customHeight="1">
      <c r="A69" s="451"/>
      <c r="B69" s="452"/>
      <c r="C69" s="454"/>
      <c r="D69" s="454"/>
      <c r="E69" s="471"/>
      <c r="F69" s="471"/>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25"/>
      <c r="AE69" s="425"/>
      <c r="AF69" s="465"/>
      <c r="AG69" s="465"/>
      <c r="AH69" s="465"/>
      <c r="AI69" s="425"/>
      <c r="AJ69" s="425"/>
      <c r="AK69" s="437"/>
      <c r="AL69" s="437"/>
      <c r="AM69" s="437"/>
      <c r="AN69" s="437"/>
      <c r="AO69" s="437"/>
      <c r="AP69" s="466"/>
      <c r="AQ69" s="466"/>
      <c r="AR69" s="466"/>
      <c r="AS69" s="466"/>
      <c r="AT69" s="466"/>
      <c r="AU69" s="466"/>
      <c r="AV69" s="428"/>
      <c r="AW69" s="1246"/>
      <c r="AX69" s="422"/>
      <c r="AY69" s="422"/>
      <c r="AZ69" s="422"/>
      <c r="BA69" s="422"/>
      <c r="BB69" s="422"/>
      <c r="BC69" s="422"/>
      <c r="BD69" s="422"/>
      <c r="BE69" s="422"/>
      <c r="BF69" s="422"/>
      <c r="BG69" s="422"/>
      <c r="BH69" s="422"/>
      <c r="BI69" s="422"/>
      <c r="BJ69" s="422"/>
      <c r="BK69" s="422"/>
      <c r="BL69" s="422"/>
      <c r="BM69" s="422"/>
      <c r="BN69" s="422"/>
      <c r="BO69" s="422"/>
      <c r="BP69" s="422"/>
      <c r="BQ69" s="422"/>
      <c r="BR69" s="422"/>
      <c r="BS69" s="422"/>
      <c r="BT69" s="422"/>
      <c r="BU69" s="422"/>
      <c r="BV69" s="422"/>
      <c r="BW69" s="422"/>
      <c r="BX69" s="422"/>
      <c r="BY69" s="422"/>
      <c r="BZ69" s="422"/>
      <c r="CA69" s="422"/>
      <c r="CB69" s="422"/>
      <c r="CC69" s="422"/>
      <c r="CD69" s="422"/>
      <c r="CE69" s="422"/>
    </row>
    <row r="70" spans="1:83" ht="13.5" customHeight="1">
      <c r="A70" s="451" t="s">
        <v>838</v>
      </c>
      <c r="B70" s="452"/>
      <c r="C70" s="454" t="s">
        <v>34</v>
      </c>
      <c r="D70" s="454"/>
      <c r="E70" s="454"/>
      <c r="F70" s="454"/>
      <c r="G70" s="454"/>
      <c r="H70" s="454"/>
      <c r="I70" s="472"/>
      <c r="J70" s="454"/>
      <c r="K70" s="454"/>
      <c r="L70" s="454"/>
      <c r="M70" s="472"/>
      <c r="N70" s="454"/>
      <c r="O70" s="454"/>
      <c r="P70" s="454"/>
      <c r="Q70" s="454"/>
      <c r="R70" s="454"/>
      <c r="S70" s="454"/>
      <c r="T70" s="436"/>
      <c r="U70" s="436"/>
      <c r="V70" s="436"/>
      <c r="W70" s="436"/>
      <c r="X70" s="436"/>
      <c r="Y70" s="436"/>
      <c r="Z70" s="436"/>
      <c r="AA70" s="436"/>
      <c r="AB70" s="425"/>
      <c r="AC70" s="425"/>
      <c r="AD70" s="425"/>
      <c r="AE70" s="425"/>
      <c r="AF70" s="462"/>
      <c r="AG70" s="462"/>
      <c r="AH70" s="462"/>
      <c r="AI70" s="425"/>
      <c r="AJ70" s="425"/>
      <c r="AK70" s="437"/>
      <c r="AL70" s="437"/>
      <c r="AM70" s="437"/>
      <c r="AN70" s="437"/>
      <c r="AO70" s="437"/>
      <c r="AP70" s="437"/>
      <c r="AQ70" s="437"/>
      <c r="AR70" s="437"/>
      <c r="AS70" s="437"/>
      <c r="AT70" s="425"/>
      <c r="AU70" s="425"/>
      <c r="AV70" s="428"/>
      <c r="AW70" s="1246"/>
      <c r="AX70" s="422"/>
      <c r="AY70" s="422"/>
      <c r="AZ70" s="422"/>
      <c r="BA70" s="422"/>
      <c r="BB70" s="422"/>
      <c r="BC70" s="422"/>
      <c r="BD70" s="422"/>
      <c r="BE70" s="422"/>
      <c r="BF70" s="422"/>
      <c r="BG70" s="422"/>
      <c r="BH70" s="422"/>
      <c r="BI70" s="422"/>
      <c r="BJ70" s="422"/>
      <c r="BK70" s="422"/>
      <c r="BL70" s="422"/>
      <c r="BM70" s="422"/>
      <c r="BN70" s="422"/>
      <c r="BO70" s="422"/>
      <c r="BP70" s="422"/>
      <c r="BQ70" s="422"/>
      <c r="BR70" s="422"/>
      <c r="BS70" s="422"/>
      <c r="BT70" s="422"/>
      <c r="BU70" s="422"/>
      <c r="BV70" s="422"/>
      <c r="BW70" s="422"/>
      <c r="BX70" s="422"/>
      <c r="BY70" s="422"/>
      <c r="BZ70" s="422"/>
      <c r="CA70" s="422"/>
      <c r="CB70" s="422"/>
      <c r="CC70" s="422"/>
      <c r="CD70" s="422"/>
      <c r="CE70" s="422"/>
    </row>
    <row r="71" spans="1:83" ht="3.75" customHeight="1">
      <c r="A71" s="451"/>
      <c r="B71" s="452"/>
      <c r="C71" s="454"/>
      <c r="D71" s="454"/>
      <c r="E71" s="454"/>
      <c r="F71" s="454"/>
      <c r="G71" s="454"/>
      <c r="H71" s="454"/>
      <c r="I71" s="472"/>
      <c r="J71" s="454"/>
      <c r="K71" s="454"/>
      <c r="L71" s="454"/>
      <c r="M71" s="472"/>
      <c r="N71" s="454"/>
      <c r="O71" s="454"/>
      <c r="P71" s="454"/>
      <c r="Q71" s="454"/>
      <c r="R71" s="454"/>
      <c r="S71" s="454"/>
      <c r="T71" s="436"/>
      <c r="U71" s="436"/>
      <c r="V71" s="436"/>
      <c r="W71" s="436"/>
      <c r="X71" s="436"/>
      <c r="Y71" s="436"/>
      <c r="Z71" s="436"/>
      <c r="AA71" s="436"/>
      <c r="AB71" s="425"/>
      <c r="AC71" s="425"/>
      <c r="AD71" s="425"/>
      <c r="AE71" s="425"/>
      <c r="AF71" s="462"/>
      <c r="AG71" s="462"/>
      <c r="AH71" s="462"/>
      <c r="AI71" s="425"/>
      <c r="AJ71" s="425"/>
      <c r="AK71" s="437"/>
      <c r="AL71" s="437"/>
      <c r="AM71" s="437"/>
      <c r="AN71" s="437"/>
      <c r="AO71" s="437"/>
      <c r="AP71" s="437"/>
      <c r="AQ71" s="437"/>
      <c r="AR71" s="437"/>
      <c r="AS71" s="437"/>
      <c r="AT71" s="425"/>
      <c r="AU71" s="425"/>
      <c r="AV71" s="428"/>
      <c r="AW71" s="1246"/>
      <c r="AX71" s="422"/>
      <c r="AY71" s="422"/>
      <c r="AZ71" s="422"/>
      <c r="BA71" s="422"/>
      <c r="BB71" s="422"/>
      <c r="BC71" s="422"/>
      <c r="BD71" s="422"/>
      <c r="BE71" s="422"/>
      <c r="BF71" s="422"/>
      <c r="BG71" s="422"/>
      <c r="BH71" s="422"/>
      <c r="BI71" s="422"/>
      <c r="BJ71" s="422"/>
      <c r="BK71" s="422"/>
      <c r="BL71" s="422"/>
      <c r="BM71" s="422"/>
      <c r="BN71" s="422"/>
      <c r="BO71" s="422"/>
      <c r="BP71" s="422"/>
      <c r="BQ71" s="422"/>
      <c r="BR71" s="422"/>
      <c r="BS71" s="422"/>
      <c r="BT71" s="422"/>
      <c r="BU71" s="422"/>
      <c r="BV71" s="422"/>
      <c r="BW71" s="422"/>
      <c r="BX71" s="422"/>
      <c r="BY71" s="422"/>
      <c r="BZ71" s="422"/>
      <c r="CA71" s="422"/>
      <c r="CB71" s="422"/>
      <c r="CC71" s="422"/>
      <c r="CD71" s="422"/>
      <c r="CE71" s="422"/>
    </row>
    <row r="72" spans="1:83" ht="13.5" customHeight="1">
      <c r="A72" s="451"/>
      <c r="B72" s="452"/>
      <c r="C72" s="454"/>
      <c r="D72" s="454"/>
      <c r="E72" s="1327"/>
      <c r="F72" s="1327"/>
      <c r="G72" s="1327"/>
      <c r="H72" s="1327"/>
      <c r="I72" s="1327"/>
      <c r="J72" s="1327"/>
      <c r="K72" s="1327"/>
      <c r="L72" s="1327"/>
      <c r="M72" s="1327"/>
      <c r="N72" s="1327"/>
      <c r="O72" s="1327"/>
      <c r="P72" s="1327"/>
      <c r="Q72" s="1327"/>
      <c r="R72" s="1327"/>
      <c r="S72" s="1327"/>
      <c r="T72" s="1327"/>
      <c r="U72" s="1327"/>
      <c r="V72" s="1327"/>
      <c r="W72" s="1327"/>
      <c r="X72" s="1327"/>
      <c r="Y72" s="1327"/>
      <c r="Z72" s="1327"/>
      <c r="AA72" s="1327"/>
      <c r="AB72" s="1327"/>
      <c r="AC72" s="1327"/>
      <c r="AD72" s="425"/>
      <c r="AE72" s="425"/>
      <c r="AF72" s="1328">
        <v>712311</v>
      </c>
      <c r="AG72" s="1329"/>
      <c r="AH72" s="1330"/>
      <c r="AI72" s="425"/>
      <c r="AJ72" s="425"/>
      <c r="AK72" s="437"/>
      <c r="AL72" s="437"/>
      <c r="AM72" s="437"/>
      <c r="AN72" s="437"/>
      <c r="AO72" s="437"/>
      <c r="AP72" s="1318">
        <v>0</v>
      </c>
      <c r="AQ72" s="1318"/>
      <c r="AR72" s="1318"/>
      <c r="AS72" s="1318"/>
      <c r="AT72" s="1318"/>
      <c r="AU72" s="1318"/>
      <c r="AV72" s="428"/>
      <c r="AW72" s="1246"/>
      <c r="AX72" s="422"/>
      <c r="AY72" s="422"/>
      <c r="AZ72" s="422"/>
      <c r="BA72" s="422"/>
      <c r="BB72" s="422"/>
      <c r="BC72" s="422"/>
      <c r="BD72" s="422"/>
      <c r="BE72" s="422"/>
      <c r="BF72" s="422"/>
      <c r="BG72" s="422"/>
      <c r="BH72" s="422"/>
      <c r="BI72" s="422"/>
      <c r="BJ72" s="422"/>
      <c r="BK72" s="422"/>
      <c r="BL72" s="422"/>
      <c r="BM72" s="422"/>
      <c r="BN72" s="422"/>
      <c r="BO72" s="422"/>
      <c r="BP72" s="422"/>
      <c r="BQ72" s="422"/>
      <c r="BR72" s="422"/>
      <c r="BS72" s="422"/>
      <c r="BT72" s="422"/>
      <c r="BU72" s="422"/>
      <c r="BV72" s="422"/>
      <c r="BW72" s="422"/>
      <c r="BX72" s="422"/>
      <c r="BY72" s="422"/>
      <c r="BZ72" s="422"/>
      <c r="CA72" s="422"/>
      <c r="CB72" s="422"/>
      <c r="CC72" s="422"/>
      <c r="CD72" s="422"/>
      <c r="CE72" s="422"/>
    </row>
    <row r="73" spans="1:83" ht="3.75" customHeight="1">
      <c r="A73" s="451"/>
      <c r="B73" s="452"/>
      <c r="C73" s="454"/>
      <c r="D73" s="454"/>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1"/>
      <c r="AD73" s="425"/>
      <c r="AE73" s="425"/>
      <c r="AF73" s="465"/>
      <c r="AG73" s="465"/>
      <c r="AH73" s="465"/>
      <c r="AI73" s="425"/>
      <c r="AJ73" s="425"/>
      <c r="AK73" s="437"/>
      <c r="AL73" s="437"/>
      <c r="AM73" s="437"/>
      <c r="AN73" s="437"/>
      <c r="AO73" s="437"/>
      <c r="AP73" s="466"/>
      <c r="AQ73" s="466"/>
      <c r="AR73" s="466"/>
      <c r="AS73" s="466"/>
      <c r="AT73" s="466"/>
      <c r="AU73" s="466"/>
      <c r="AV73" s="428"/>
      <c r="AW73" s="1246"/>
      <c r="AX73" s="422"/>
      <c r="AY73" s="422"/>
      <c r="AZ73" s="422"/>
      <c r="BA73" s="422"/>
      <c r="BB73" s="422"/>
      <c r="BC73" s="422"/>
      <c r="BD73" s="422"/>
      <c r="BE73" s="422"/>
      <c r="BF73" s="422"/>
      <c r="BG73" s="422"/>
      <c r="BH73" s="422"/>
      <c r="BI73" s="422"/>
      <c r="BJ73" s="422"/>
      <c r="BK73" s="422"/>
      <c r="BL73" s="422"/>
      <c r="BM73" s="422"/>
      <c r="BN73" s="422"/>
      <c r="BO73" s="422"/>
      <c r="BP73" s="422"/>
      <c r="BQ73" s="422"/>
      <c r="BR73" s="422"/>
      <c r="BS73" s="422"/>
      <c r="BT73" s="422"/>
      <c r="BU73" s="422"/>
      <c r="BV73" s="422"/>
      <c r="BW73" s="422"/>
      <c r="BX73" s="422"/>
      <c r="BY73" s="422"/>
      <c r="BZ73" s="422"/>
      <c r="CA73" s="422"/>
      <c r="CB73" s="422"/>
      <c r="CC73" s="422"/>
      <c r="CD73" s="422"/>
      <c r="CE73" s="422"/>
    </row>
    <row r="74" spans="1:83" ht="13.5" customHeight="1">
      <c r="A74" s="477" t="s">
        <v>35</v>
      </c>
      <c r="B74" s="478"/>
      <c r="C74" s="454" t="s">
        <v>36</v>
      </c>
      <c r="D74" s="454"/>
      <c r="E74" s="454"/>
      <c r="F74" s="454"/>
      <c r="G74" s="454"/>
      <c r="H74" s="454"/>
      <c r="I74" s="459"/>
      <c r="J74" s="454"/>
      <c r="K74" s="454"/>
      <c r="L74" s="454"/>
      <c r="M74" s="454"/>
      <c r="N74" s="454"/>
      <c r="O74" s="454"/>
      <c r="P74" s="454"/>
      <c r="Q74" s="454"/>
      <c r="R74" s="454"/>
      <c r="S74" s="454"/>
      <c r="T74" s="454"/>
      <c r="U74" s="454"/>
      <c r="V74" s="436"/>
      <c r="W74" s="436"/>
      <c r="X74" s="436"/>
      <c r="Y74" s="436"/>
      <c r="Z74" s="436"/>
      <c r="AA74" s="436"/>
      <c r="AB74" s="425"/>
      <c r="AC74" s="425"/>
      <c r="AD74" s="425"/>
      <c r="AE74" s="425"/>
      <c r="AF74" s="462"/>
      <c r="AG74" s="462"/>
      <c r="AH74" s="462"/>
      <c r="AI74" s="425"/>
      <c r="AJ74" s="425"/>
      <c r="AK74" s="437"/>
      <c r="AL74" s="437"/>
      <c r="AM74" s="437"/>
      <c r="AN74" s="437"/>
      <c r="AO74" s="437"/>
      <c r="AP74" s="437"/>
      <c r="AQ74" s="437"/>
      <c r="AR74" s="437"/>
      <c r="AS74" s="437"/>
      <c r="AT74" s="425"/>
      <c r="AU74" s="425"/>
      <c r="AV74" s="428"/>
      <c r="AW74" s="1246"/>
      <c r="AX74" s="422"/>
      <c r="AY74" s="422"/>
      <c r="AZ74" s="422"/>
      <c r="BA74" s="422"/>
      <c r="BB74" s="422"/>
      <c r="BC74" s="422"/>
      <c r="BD74" s="422"/>
      <c r="BE74" s="422"/>
      <c r="BF74" s="422"/>
      <c r="BG74" s="422"/>
      <c r="BH74" s="422"/>
      <c r="BI74" s="422"/>
      <c r="BJ74" s="422"/>
      <c r="BK74" s="422"/>
      <c r="BL74" s="422"/>
      <c r="BM74" s="422"/>
      <c r="BN74" s="422"/>
      <c r="BO74" s="422"/>
      <c r="BP74" s="422"/>
      <c r="BQ74" s="422"/>
      <c r="BR74" s="422"/>
      <c r="BS74" s="422"/>
      <c r="BT74" s="422"/>
      <c r="BU74" s="422"/>
      <c r="BV74" s="422"/>
      <c r="BW74" s="422"/>
      <c r="BX74" s="422"/>
      <c r="BY74" s="422"/>
      <c r="BZ74" s="422"/>
      <c r="CA74" s="422"/>
      <c r="CB74" s="422"/>
      <c r="CC74" s="422"/>
      <c r="CD74" s="422"/>
      <c r="CE74" s="422"/>
    </row>
    <row r="75" spans="1:83" ht="3.75" customHeight="1">
      <c r="A75" s="477"/>
      <c r="B75" s="478"/>
      <c r="C75" s="454"/>
      <c r="D75" s="454"/>
      <c r="E75" s="454"/>
      <c r="F75" s="454"/>
      <c r="G75" s="454"/>
      <c r="H75" s="454"/>
      <c r="I75" s="459"/>
      <c r="J75" s="454"/>
      <c r="K75" s="454"/>
      <c r="L75" s="454"/>
      <c r="M75" s="454"/>
      <c r="N75" s="454"/>
      <c r="O75" s="454"/>
      <c r="P75" s="454"/>
      <c r="Q75" s="454"/>
      <c r="R75" s="454"/>
      <c r="S75" s="454"/>
      <c r="T75" s="454"/>
      <c r="U75" s="454"/>
      <c r="V75" s="436"/>
      <c r="W75" s="436"/>
      <c r="X75" s="436"/>
      <c r="Y75" s="436"/>
      <c r="Z75" s="436"/>
      <c r="AA75" s="436"/>
      <c r="AB75" s="425"/>
      <c r="AC75" s="425"/>
      <c r="AD75" s="425"/>
      <c r="AE75" s="425"/>
      <c r="AF75" s="462"/>
      <c r="AG75" s="462"/>
      <c r="AH75" s="462"/>
      <c r="AI75" s="425"/>
      <c r="AJ75" s="425"/>
      <c r="AK75" s="437"/>
      <c r="AL75" s="437"/>
      <c r="AM75" s="437"/>
      <c r="AN75" s="437"/>
      <c r="AO75" s="437"/>
      <c r="AP75" s="437"/>
      <c r="AQ75" s="437"/>
      <c r="AR75" s="437"/>
      <c r="AS75" s="437"/>
      <c r="AT75" s="425"/>
      <c r="AU75" s="425"/>
      <c r="AV75" s="428"/>
      <c r="AW75" s="1246"/>
      <c r="AX75" s="422"/>
      <c r="AY75" s="422"/>
      <c r="AZ75" s="422"/>
      <c r="BA75" s="422"/>
      <c r="BB75" s="422"/>
      <c r="BC75" s="422"/>
      <c r="BD75" s="422"/>
      <c r="BE75" s="422"/>
      <c r="BF75" s="422"/>
      <c r="BG75" s="422"/>
      <c r="BH75" s="422"/>
      <c r="BI75" s="422"/>
      <c r="BJ75" s="422"/>
      <c r="BK75" s="422"/>
      <c r="BL75" s="422"/>
      <c r="BM75" s="422"/>
      <c r="BN75" s="422"/>
      <c r="BO75" s="422"/>
      <c r="BP75" s="422"/>
      <c r="BQ75" s="422"/>
      <c r="BR75" s="422"/>
      <c r="BS75" s="422"/>
      <c r="BT75" s="422"/>
      <c r="BU75" s="422"/>
      <c r="BV75" s="422"/>
      <c r="BW75" s="422"/>
      <c r="BX75" s="422"/>
      <c r="BY75" s="422"/>
      <c r="BZ75" s="422"/>
      <c r="CA75" s="422"/>
      <c r="CB75" s="422"/>
      <c r="CC75" s="422"/>
      <c r="CD75" s="422"/>
      <c r="CE75" s="422"/>
    </row>
    <row r="76" spans="1:83" ht="13.5" customHeight="1">
      <c r="A76" s="458"/>
      <c r="B76" s="459"/>
      <c r="C76" s="454" t="s">
        <v>17</v>
      </c>
      <c r="D76" s="455"/>
      <c r="E76" s="479" t="s">
        <v>37</v>
      </c>
      <c r="F76" s="454"/>
      <c r="G76" s="454"/>
      <c r="H76" s="454"/>
      <c r="I76" s="459"/>
      <c r="J76" s="454"/>
      <c r="K76" s="454"/>
      <c r="L76" s="454"/>
      <c r="M76" s="454"/>
      <c r="N76" s="454"/>
      <c r="O76" s="454"/>
      <c r="P76" s="454"/>
      <c r="Q76" s="454"/>
      <c r="R76" s="454"/>
      <c r="S76" s="454"/>
      <c r="T76" s="454"/>
      <c r="U76" s="454"/>
      <c r="V76" s="436"/>
      <c r="W76" s="436"/>
      <c r="X76" s="436"/>
      <c r="Y76" s="436"/>
      <c r="Z76" s="436"/>
      <c r="AA76" s="436"/>
      <c r="AB76" s="425"/>
      <c r="AC76" s="425"/>
      <c r="AD76" s="425"/>
      <c r="AE76" s="425"/>
      <c r="AF76" s="1328">
        <v>712811</v>
      </c>
      <c r="AG76" s="1329"/>
      <c r="AH76" s="1330"/>
      <c r="AI76" s="425"/>
      <c r="AJ76" s="425"/>
      <c r="AK76" s="437"/>
      <c r="AL76" s="437"/>
      <c r="AM76" s="437"/>
      <c r="AN76" s="437"/>
      <c r="AO76" s="437"/>
      <c r="AP76" s="1318">
        <v>0</v>
      </c>
      <c r="AQ76" s="1318"/>
      <c r="AR76" s="1318"/>
      <c r="AS76" s="1318"/>
      <c r="AT76" s="1318"/>
      <c r="AU76" s="1318"/>
      <c r="AV76" s="428"/>
      <c r="AW76" s="1246"/>
      <c r="AX76" s="422"/>
      <c r="AY76" s="422"/>
      <c r="AZ76" s="422"/>
      <c r="BA76" s="422"/>
      <c r="BB76" s="422"/>
      <c r="BC76" s="422"/>
      <c r="BD76" s="422"/>
      <c r="BE76" s="422"/>
      <c r="BF76" s="422"/>
      <c r="BG76" s="422"/>
      <c r="BH76" s="422"/>
      <c r="BI76" s="422"/>
      <c r="BJ76" s="422"/>
      <c r="BK76" s="422"/>
      <c r="BL76" s="422"/>
      <c r="BM76" s="422"/>
      <c r="BN76" s="422"/>
      <c r="BO76" s="422"/>
      <c r="BP76" s="422"/>
      <c r="BQ76" s="422"/>
      <c r="BR76" s="422"/>
      <c r="BS76" s="422"/>
      <c r="BT76" s="422"/>
      <c r="BU76" s="422"/>
      <c r="BV76" s="422"/>
      <c r="BW76" s="422"/>
      <c r="BX76" s="422"/>
      <c r="BY76" s="422"/>
      <c r="BZ76" s="422"/>
      <c r="CA76" s="422"/>
      <c r="CB76" s="422"/>
      <c r="CC76" s="422"/>
      <c r="CD76" s="422"/>
      <c r="CE76" s="422"/>
    </row>
    <row r="77" spans="1:83" ht="13.5" customHeight="1">
      <c r="A77" s="480"/>
      <c r="B77" s="481"/>
      <c r="C77" s="454" t="s">
        <v>18</v>
      </c>
      <c r="D77" s="455"/>
      <c r="E77" s="482" t="s">
        <v>38</v>
      </c>
      <c r="F77" s="454"/>
      <c r="G77" s="454"/>
      <c r="H77" s="454"/>
      <c r="I77" s="459"/>
      <c r="J77" s="454"/>
      <c r="K77" s="454"/>
      <c r="L77" s="454"/>
      <c r="M77" s="454"/>
      <c r="N77" s="454"/>
      <c r="O77" s="454"/>
      <c r="P77" s="454"/>
      <c r="Q77" s="454"/>
      <c r="R77" s="454"/>
      <c r="S77" s="454"/>
      <c r="T77" s="454"/>
      <c r="U77" s="454"/>
      <c r="V77" s="436"/>
      <c r="W77" s="436"/>
      <c r="X77" s="436"/>
      <c r="Y77" s="436"/>
      <c r="Z77" s="436"/>
      <c r="AA77" s="436"/>
      <c r="AB77" s="425"/>
      <c r="AC77" s="425"/>
      <c r="AD77" s="425"/>
      <c r="AE77" s="425"/>
      <c r="AF77" s="462"/>
      <c r="AG77" s="462"/>
      <c r="AH77" s="462"/>
      <c r="AI77" s="425"/>
      <c r="AJ77" s="425"/>
      <c r="AK77" s="437"/>
      <c r="AL77" s="437"/>
      <c r="AM77" s="437"/>
      <c r="AN77" s="437"/>
      <c r="AO77" s="437"/>
      <c r="AP77" s="437"/>
      <c r="AQ77" s="437"/>
      <c r="AR77" s="437"/>
      <c r="AS77" s="437"/>
      <c r="AT77" s="425"/>
      <c r="AU77" s="425"/>
      <c r="AV77" s="428"/>
      <c r="AW77" s="1246"/>
      <c r="AX77" s="422"/>
      <c r="AY77" s="422"/>
      <c r="AZ77" s="422"/>
      <c r="BA77" s="422"/>
      <c r="BB77" s="422"/>
      <c r="BC77" s="422"/>
      <c r="BD77" s="422"/>
      <c r="BE77" s="422"/>
      <c r="BF77" s="422"/>
      <c r="BG77" s="422"/>
      <c r="BH77" s="422"/>
      <c r="BI77" s="422"/>
      <c r="BJ77" s="422"/>
      <c r="BK77" s="422"/>
      <c r="BL77" s="422"/>
      <c r="BM77" s="422"/>
      <c r="BN77" s="422"/>
      <c r="BO77" s="422"/>
      <c r="BP77" s="422"/>
      <c r="BQ77" s="422"/>
      <c r="BR77" s="422"/>
      <c r="BS77" s="422"/>
      <c r="BT77" s="422"/>
      <c r="BU77" s="422"/>
      <c r="BV77" s="422"/>
      <c r="BW77" s="422"/>
      <c r="BX77" s="422"/>
      <c r="BY77" s="422"/>
      <c r="BZ77" s="422"/>
      <c r="CA77" s="422"/>
      <c r="CB77" s="422"/>
      <c r="CC77" s="422"/>
      <c r="CD77" s="422"/>
      <c r="CE77" s="422"/>
    </row>
    <row r="78" spans="1:83" ht="13.5" customHeight="1">
      <c r="A78" s="483"/>
      <c r="B78" s="484"/>
      <c r="C78" s="454"/>
      <c r="D78" s="454"/>
      <c r="E78" s="479" t="s">
        <v>39</v>
      </c>
      <c r="F78" s="471"/>
      <c r="G78" s="471"/>
      <c r="H78" s="471"/>
      <c r="I78" s="471"/>
      <c r="J78" s="455"/>
      <c r="K78" s="454"/>
      <c r="L78" s="471"/>
      <c r="M78" s="479" t="s">
        <v>40</v>
      </c>
      <c r="N78" s="471"/>
      <c r="O78" s="471"/>
      <c r="P78" s="471"/>
      <c r="Q78" s="471"/>
      <c r="R78" s="455"/>
      <c r="S78" s="454"/>
      <c r="T78" s="471"/>
      <c r="U78" s="454"/>
      <c r="V78" s="436"/>
      <c r="W78" s="479" t="s">
        <v>41</v>
      </c>
      <c r="X78" s="436"/>
      <c r="Y78" s="436"/>
      <c r="Z78" s="436"/>
      <c r="AA78" s="436"/>
      <c r="AB78" s="425"/>
      <c r="AC78" s="425"/>
      <c r="AD78" s="425"/>
      <c r="AE78" s="425"/>
      <c r="AF78" s="462"/>
      <c r="AG78" s="462"/>
      <c r="AH78" s="462"/>
      <c r="AI78" s="425"/>
      <c r="AJ78" s="425"/>
      <c r="AK78" s="437"/>
      <c r="AL78" s="437"/>
      <c r="AM78" s="437"/>
      <c r="AN78" s="437"/>
      <c r="AO78" s="437"/>
      <c r="AP78" s="437"/>
      <c r="AQ78" s="437"/>
      <c r="AR78" s="437"/>
      <c r="AS78" s="437"/>
      <c r="AT78" s="425"/>
      <c r="AU78" s="425"/>
      <c r="AV78" s="428"/>
      <c r="AW78" s="1246"/>
      <c r="AX78" s="422"/>
      <c r="AY78" s="422"/>
      <c r="AZ78" s="422"/>
      <c r="BA78" s="422"/>
      <c r="BB78" s="422"/>
      <c r="BC78" s="422"/>
      <c r="BD78" s="422"/>
      <c r="BE78" s="422"/>
      <c r="BF78" s="422"/>
      <c r="BG78" s="422"/>
      <c r="BH78" s="422"/>
      <c r="BI78" s="422"/>
      <c r="BJ78" s="422"/>
      <c r="BK78" s="422"/>
      <c r="BL78" s="422"/>
      <c r="BM78" s="422"/>
      <c r="BN78" s="422"/>
      <c r="BO78" s="422"/>
      <c r="BP78" s="422"/>
      <c r="BQ78" s="422"/>
      <c r="BR78" s="422"/>
      <c r="BS78" s="422"/>
      <c r="BT78" s="422"/>
      <c r="BU78" s="422"/>
      <c r="BV78" s="422"/>
      <c r="BW78" s="422"/>
      <c r="BX78" s="422"/>
      <c r="BY78" s="422"/>
      <c r="BZ78" s="422"/>
      <c r="CA78" s="422"/>
      <c r="CB78" s="422"/>
      <c r="CC78" s="422"/>
      <c r="CD78" s="422"/>
      <c r="CE78" s="422"/>
    </row>
    <row r="79" spans="1:83" ht="13.5" customHeight="1">
      <c r="A79" s="483"/>
      <c r="B79" s="484"/>
      <c r="C79" s="454"/>
      <c r="D79" s="485" t="s">
        <v>42</v>
      </c>
      <c r="E79" s="1327"/>
      <c r="F79" s="1327"/>
      <c r="G79" s="1327"/>
      <c r="H79" s="1327"/>
      <c r="I79" s="1327"/>
      <c r="J79" s="1327"/>
      <c r="K79" s="1327"/>
      <c r="L79" s="1327"/>
      <c r="M79" s="1327"/>
      <c r="N79" s="1327"/>
      <c r="O79" s="1327"/>
      <c r="P79" s="1327"/>
      <c r="Q79" s="1327"/>
      <c r="R79" s="1327"/>
      <c r="S79" s="1327"/>
      <c r="T79" s="1327"/>
      <c r="U79" s="1327"/>
      <c r="V79" s="1327"/>
      <c r="W79" s="1327"/>
      <c r="X79" s="1327"/>
      <c r="Y79" s="1327"/>
      <c r="Z79" s="1327"/>
      <c r="AA79" s="1327"/>
      <c r="AB79" s="1327"/>
      <c r="AC79" s="1327"/>
      <c r="AD79" s="425"/>
      <c r="AE79" s="425"/>
      <c r="AF79" s="1328">
        <v>712711</v>
      </c>
      <c r="AG79" s="1329"/>
      <c r="AH79" s="1330"/>
      <c r="AI79" s="425"/>
      <c r="AJ79" s="425"/>
      <c r="AK79" s="437"/>
      <c r="AL79" s="437"/>
      <c r="AM79" s="437"/>
      <c r="AN79" s="437"/>
      <c r="AO79" s="437"/>
      <c r="AP79" s="1318">
        <v>0</v>
      </c>
      <c r="AQ79" s="1318"/>
      <c r="AR79" s="1318"/>
      <c r="AS79" s="1318"/>
      <c r="AT79" s="1318"/>
      <c r="AU79" s="1318"/>
      <c r="AV79" s="428"/>
      <c r="AW79" s="1246"/>
      <c r="AX79" s="422"/>
      <c r="AY79" s="422"/>
      <c r="AZ79" s="422"/>
      <c r="BA79" s="422"/>
      <c r="BB79" s="422"/>
      <c r="BC79" s="422"/>
      <c r="BD79" s="422"/>
      <c r="BE79" s="422"/>
      <c r="BF79" s="422"/>
      <c r="BG79" s="422"/>
      <c r="BH79" s="422"/>
      <c r="BI79" s="422"/>
      <c r="BJ79" s="422"/>
      <c r="BK79" s="422"/>
      <c r="BL79" s="422"/>
      <c r="BM79" s="422"/>
      <c r="BN79" s="422"/>
      <c r="BO79" s="422"/>
      <c r="BP79" s="422"/>
      <c r="BQ79" s="422"/>
      <c r="BR79" s="422"/>
      <c r="BS79" s="422"/>
      <c r="BT79" s="422"/>
      <c r="BU79" s="422"/>
      <c r="BV79" s="422"/>
      <c r="BW79" s="422"/>
      <c r="BX79" s="422"/>
      <c r="BY79" s="422"/>
      <c r="BZ79" s="422"/>
      <c r="CA79" s="422"/>
      <c r="CB79" s="422"/>
      <c r="CC79" s="422"/>
      <c r="CD79" s="422"/>
      <c r="CE79" s="422"/>
    </row>
    <row r="80" spans="1:83" ht="3.75" customHeight="1">
      <c r="A80" s="483"/>
      <c r="B80" s="484"/>
      <c r="C80" s="454"/>
      <c r="D80" s="485"/>
      <c r="E80" s="484"/>
      <c r="F80" s="484"/>
      <c r="G80" s="484"/>
      <c r="H80" s="484"/>
      <c r="I80" s="484"/>
      <c r="J80" s="484"/>
      <c r="K80" s="484"/>
      <c r="L80" s="484"/>
      <c r="M80" s="484"/>
      <c r="N80" s="484"/>
      <c r="O80" s="484"/>
      <c r="P80" s="484"/>
      <c r="Q80" s="484"/>
      <c r="R80" s="484"/>
      <c r="S80" s="484"/>
      <c r="T80" s="484"/>
      <c r="U80" s="484"/>
      <c r="V80" s="436"/>
      <c r="W80" s="436"/>
      <c r="X80" s="436"/>
      <c r="Y80" s="436"/>
      <c r="Z80" s="436"/>
      <c r="AA80" s="436"/>
      <c r="AB80" s="425"/>
      <c r="AC80" s="425"/>
      <c r="AD80" s="425"/>
      <c r="AE80" s="425"/>
      <c r="AF80" s="462"/>
      <c r="AG80" s="462"/>
      <c r="AH80" s="462"/>
      <c r="AI80" s="425"/>
      <c r="AJ80" s="425"/>
      <c r="AK80" s="437"/>
      <c r="AL80" s="437"/>
      <c r="AM80" s="437"/>
      <c r="AN80" s="437"/>
      <c r="AO80" s="437"/>
      <c r="AP80" s="437"/>
      <c r="AQ80" s="437"/>
      <c r="AR80" s="437"/>
      <c r="AS80" s="437"/>
      <c r="AT80" s="425"/>
      <c r="AU80" s="425"/>
      <c r="AV80" s="428"/>
      <c r="AW80" s="1246"/>
      <c r="AX80" s="422"/>
      <c r="AY80" s="422"/>
      <c r="AZ80" s="422"/>
      <c r="BA80" s="422"/>
      <c r="BB80" s="422"/>
      <c r="BC80" s="422"/>
      <c r="BD80" s="422"/>
      <c r="BE80" s="422"/>
      <c r="BF80" s="422"/>
      <c r="BG80" s="422"/>
      <c r="BH80" s="422"/>
      <c r="BI80" s="422"/>
      <c r="BJ80" s="422"/>
      <c r="BK80" s="422"/>
      <c r="BL80" s="422"/>
      <c r="BM80" s="422"/>
      <c r="BN80" s="422"/>
      <c r="BO80" s="422"/>
      <c r="BP80" s="422"/>
      <c r="BQ80" s="422"/>
      <c r="BR80" s="422"/>
      <c r="BS80" s="422"/>
      <c r="BT80" s="422"/>
      <c r="BU80" s="422"/>
      <c r="BV80" s="422"/>
      <c r="BW80" s="422"/>
      <c r="BX80" s="422"/>
      <c r="BY80" s="422"/>
      <c r="BZ80" s="422"/>
      <c r="CA80" s="422"/>
      <c r="CB80" s="422"/>
      <c r="CC80" s="422"/>
      <c r="CD80" s="422"/>
      <c r="CE80" s="422"/>
    </row>
    <row r="81" spans="1:83" ht="13.5" customHeight="1">
      <c r="A81" s="483"/>
      <c r="B81" s="484"/>
      <c r="C81" s="454"/>
      <c r="D81" s="485" t="s">
        <v>43</v>
      </c>
      <c r="E81" s="1327"/>
      <c r="F81" s="1327"/>
      <c r="G81" s="1327"/>
      <c r="H81" s="1327"/>
      <c r="I81" s="1327"/>
      <c r="J81" s="1327"/>
      <c r="K81" s="1327"/>
      <c r="L81" s="1327"/>
      <c r="M81" s="1327"/>
      <c r="N81" s="1327"/>
      <c r="O81" s="1327"/>
      <c r="P81" s="1327"/>
      <c r="Q81" s="1327"/>
      <c r="R81" s="1327"/>
      <c r="S81" s="1327"/>
      <c r="T81" s="1327"/>
      <c r="U81" s="1327"/>
      <c r="V81" s="1327"/>
      <c r="W81" s="1327"/>
      <c r="X81" s="1327"/>
      <c r="Y81" s="1327"/>
      <c r="Z81" s="1327"/>
      <c r="AA81" s="1327"/>
      <c r="AB81" s="1327"/>
      <c r="AC81" s="1327"/>
      <c r="AD81" s="425"/>
      <c r="AE81" s="425"/>
      <c r="AF81" s="1328">
        <v>712721</v>
      </c>
      <c r="AG81" s="1329"/>
      <c r="AH81" s="1330"/>
      <c r="AI81" s="425"/>
      <c r="AJ81" s="425"/>
      <c r="AK81" s="437"/>
      <c r="AL81" s="437"/>
      <c r="AM81" s="437"/>
      <c r="AN81" s="437"/>
      <c r="AO81" s="437"/>
      <c r="AP81" s="1318">
        <v>0</v>
      </c>
      <c r="AQ81" s="1318"/>
      <c r="AR81" s="1318"/>
      <c r="AS81" s="1318"/>
      <c r="AT81" s="1318"/>
      <c r="AU81" s="1318"/>
      <c r="AV81" s="428"/>
      <c r="AW81" s="1246"/>
      <c r="AX81" s="422"/>
      <c r="AY81" s="422"/>
      <c r="AZ81" s="422"/>
      <c r="BA81" s="422"/>
      <c r="BB81" s="422"/>
      <c r="BC81" s="422"/>
      <c r="BD81" s="422"/>
      <c r="BE81" s="422"/>
      <c r="BF81" s="422"/>
      <c r="BG81" s="422"/>
      <c r="BH81" s="422"/>
      <c r="BI81" s="422"/>
      <c r="BJ81" s="422"/>
      <c r="BK81" s="422"/>
      <c r="BL81" s="422"/>
      <c r="BM81" s="422"/>
      <c r="BN81" s="422"/>
      <c r="BO81" s="422"/>
      <c r="BP81" s="422"/>
      <c r="BQ81" s="422"/>
      <c r="BR81" s="422"/>
      <c r="BS81" s="422"/>
      <c r="BT81" s="422"/>
      <c r="BU81" s="422"/>
      <c r="BV81" s="422"/>
      <c r="BW81" s="422"/>
      <c r="BX81" s="422"/>
      <c r="BY81" s="422"/>
      <c r="BZ81" s="422"/>
      <c r="CA81" s="422"/>
      <c r="CB81" s="422"/>
      <c r="CC81" s="422"/>
      <c r="CD81" s="422"/>
      <c r="CE81" s="422"/>
    </row>
    <row r="82" spans="1:83" ht="3.75" customHeight="1">
      <c r="A82" s="483"/>
      <c r="B82" s="484"/>
      <c r="C82" s="454"/>
      <c r="D82" s="485"/>
      <c r="E82" s="484"/>
      <c r="F82" s="484"/>
      <c r="G82" s="484"/>
      <c r="H82" s="484"/>
      <c r="I82" s="484"/>
      <c r="J82" s="484"/>
      <c r="K82" s="484"/>
      <c r="L82" s="484"/>
      <c r="M82" s="484"/>
      <c r="N82" s="484"/>
      <c r="O82" s="484"/>
      <c r="P82" s="484"/>
      <c r="Q82" s="484"/>
      <c r="R82" s="484"/>
      <c r="S82" s="484"/>
      <c r="T82" s="484"/>
      <c r="U82" s="484"/>
      <c r="V82" s="436"/>
      <c r="W82" s="436"/>
      <c r="X82" s="436"/>
      <c r="Y82" s="436"/>
      <c r="Z82" s="436"/>
      <c r="AA82" s="436"/>
      <c r="AB82" s="425"/>
      <c r="AC82" s="425"/>
      <c r="AD82" s="425"/>
      <c r="AE82" s="425"/>
      <c r="AF82" s="462"/>
      <c r="AG82" s="462"/>
      <c r="AH82" s="462"/>
      <c r="AI82" s="425"/>
      <c r="AJ82" s="425"/>
      <c r="AK82" s="437"/>
      <c r="AL82" s="437"/>
      <c r="AM82" s="437"/>
      <c r="AN82" s="437"/>
      <c r="AO82" s="437"/>
      <c r="AP82" s="437"/>
      <c r="AQ82" s="437"/>
      <c r="AR82" s="437"/>
      <c r="AS82" s="437"/>
      <c r="AT82" s="425"/>
      <c r="AU82" s="425"/>
      <c r="AV82" s="428"/>
      <c r="AW82" s="1246"/>
      <c r="AX82" s="422"/>
      <c r="AY82" s="422"/>
      <c r="AZ82" s="422"/>
      <c r="BA82" s="422"/>
      <c r="BB82" s="422"/>
      <c r="BC82" s="422"/>
      <c r="BD82" s="422"/>
      <c r="BE82" s="422"/>
      <c r="BF82" s="422"/>
      <c r="BG82" s="422"/>
      <c r="BH82" s="422"/>
      <c r="BI82" s="422"/>
      <c r="BJ82" s="422"/>
      <c r="BK82" s="422"/>
      <c r="BL82" s="422"/>
      <c r="BM82" s="422"/>
      <c r="BN82" s="422"/>
      <c r="BO82" s="422"/>
      <c r="BP82" s="422"/>
      <c r="BQ82" s="422"/>
      <c r="BR82" s="422"/>
      <c r="BS82" s="422"/>
      <c r="BT82" s="422"/>
      <c r="BU82" s="422"/>
      <c r="BV82" s="422"/>
      <c r="BW82" s="422"/>
      <c r="BX82" s="422"/>
      <c r="BY82" s="422"/>
      <c r="BZ82" s="422"/>
      <c r="CA82" s="422"/>
      <c r="CB82" s="422"/>
      <c r="CC82" s="422"/>
      <c r="CD82" s="422"/>
      <c r="CE82" s="422"/>
    </row>
    <row r="83" spans="1:83" ht="13.5" customHeight="1">
      <c r="A83" s="483"/>
      <c r="B83" s="484"/>
      <c r="C83" s="454"/>
      <c r="D83" s="485" t="s">
        <v>44</v>
      </c>
      <c r="E83" s="1327"/>
      <c r="F83" s="1327"/>
      <c r="G83" s="1327"/>
      <c r="H83" s="1327"/>
      <c r="I83" s="1327"/>
      <c r="J83" s="1327"/>
      <c r="K83" s="1327"/>
      <c r="L83" s="1327"/>
      <c r="M83" s="1327"/>
      <c r="N83" s="1327"/>
      <c r="O83" s="1327"/>
      <c r="P83" s="1327"/>
      <c r="Q83" s="1327"/>
      <c r="R83" s="1327"/>
      <c r="S83" s="1327"/>
      <c r="T83" s="1327"/>
      <c r="U83" s="1327"/>
      <c r="V83" s="1327"/>
      <c r="W83" s="1327"/>
      <c r="X83" s="1327"/>
      <c r="Y83" s="1327"/>
      <c r="Z83" s="1327"/>
      <c r="AA83" s="1327"/>
      <c r="AB83" s="1327"/>
      <c r="AC83" s="1327"/>
      <c r="AD83" s="425"/>
      <c r="AE83" s="425"/>
      <c r="AF83" s="1328">
        <v>712731</v>
      </c>
      <c r="AG83" s="1329"/>
      <c r="AH83" s="1330"/>
      <c r="AI83" s="425"/>
      <c r="AJ83" s="425"/>
      <c r="AK83" s="437"/>
      <c r="AL83" s="437"/>
      <c r="AM83" s="437"/>
      <c r="AN83" s="437"/>
      <c r="AO83" s="437"/>
      <c r="AP83" s="1318">
        <v>0</v>
      </c>
      <c r="AQ83" s="1318"/>
      <c r="AR83" s="1318"/>
      <c r="AS83" s="1318"/>
      <c r="AT83" s="1318"/>
      <c r="AU83" s="1318"/>
      <c r="AV83" s="428"/>
      <c r="AW83" s="1246"/>
      <c r="AX83" s="422"/>
      <c r="AY83" s="422"/>
      <c r="AZ83" s="422"/>
      <c r="BA83" s="422"/>
      <c r="BB83" s="422"/>
      <c r="BC83" s="422"/>
      <c r="BD83" s="422"/>
      <c r="BE83" s="422"/>
      <c r="BF83" s="422"/>
      <c r="BG83" s="422"/>
      <c r="BH83" s="422"/>
      <c r="BI83" s="422"/>
      <c r="BJ83" s="422"/>
      <c r="BK83" s="422"/>
      <c r="BL83" s="422"/>
      <c r="BM83" s="422"/>
      <c r="BN83" s="422"/>
      <c r="BO83" s="422"/>
      <c r="BP83" s="422"/>
      <c r="BQ83" s="422"/>
      <c r="BR83" s="422"/>
      <c r="BS83" s="422"/>
      <c r="BT83" s="422"/>
      <c r="BU83" s="422"/>
      <c r="BV83" s="422"/>
      <c r="BW83" s="422"/>
      <c r="BX83" s="422"/>
      <c r="BY83" s="422"/>
      <c r="BZ83" s="422"/>
      <c r="CA83" s="422"/>
      <c r="CB83" s="422"/>
      <c r="CC83" s="422"/>
      <c r="CD83" s="422"/>
      <c r="CE83" s="422"/>
    </row>
    <row r="84" spans="1:83" ht="3.75" customHeight="1">
      <c r="A84" s="483"/>
      <c r="B84" s="484"/>
      <c r="C84" s="454"/>
      <c r="D84" s="485"/>
      <c r="E84" s="484"/>
      <c r="F84" s="484"/>
      <c r="G84" s="484"/>
      <c r="H84" s="484"/>
      <c r="I84" s="484"/>
      <c r="J84" s="484"/>
      <c r="K84" s="484"/>
      <c r="L84" s="484"/>
      <c r="M84" s="484"/>
      <c r="N84" s="484"/>
      <c r="O84" s="484"/>
      <c r="P84" s="484"/>
      <c r="Q84" s="484"/>
      <c r="R84" s="484"/>
      <c r="S84" s="484"/>
      <c r="T84" s="484"/>
      <c r="U84" s="484"/>
      <c r="V84" s="436"/>
      <c r="W84" s="436"/>
      <c r="X84" s="436"/>
      <c r="Y84" s="436"/>
      <c r="Z84" s="436"/>
      <c r="AA84" s="436"/>
      <c r="AB84" s="425"/>
      <c r="AC84" s="425"/>
      <c r="AD84" s="425"/>
      <c r="AE84" s="425"/>
      <c r="AF84" s="462"/>
      <c r="AG84" s="462"/>
      <c r="AH84" s="462"/>
      <c r="AI84" s="425"/>
      <c r="AJ84" s="425"/>
      <c r="AK84" s="437"/>
      <c r="AL84" s="437"/>
      <c r="AM84" s="437"/>
      <c r="AN84" s="437"/>
      <c r="AO84" s="437"/>
      <c r="AP84" s="437"/>
      <c r="AQ84" s="437"/>
      <c r="AR84" s="437"/>
      <c r="AS84" s="437"/>
      <c r="AT84" s="425"/>
      <c r="AU84" s="425"/>
      <c r="AV84" s="428"/>
      <c r="AW84" s="1246"/>
      <c r="AX84" s="422"/>
      <c r="AY84" s="422"/>
      <c r="AZ84" s="422"/>
      <c r="BA84" s="422"/>
      <c r="BB84" s="422"/>
      <c r="BC84" s="422"/>
      <c r="BD84" s="422"/>
      <c r="BE84" s="422"/>
      <c r="BF84" s="422"/>
      <c r="BG84" s="422"/>
      <c r="BH84" s="422"/>
      <c r="BI84" s="422"/>
      <c r="BJ84" s="422"/>
      <c r="BK84" s="422"/>
      <c r="BL84" s="422"/>
      <c r="BM84" s="422"/>
      <c r="BN84" s="422"/>
      <c r="BO84" s="422"/>
      <c r="BP84" s="422"/>
      <c r="BQ84" s="422"/>
      <c r="BR84" s="422"/>
      <c r="BS84" s="422"/>
      <c r="BT84" s="422"/>
      <c r="BU84" s="422"/>
      <c r="BV84" s="422"/>
      <c r="BW84" s="422"/>
      <c r="BX84" s="422"/>
      <c r="BY84" s="422"/>
      <c r="BZ84" s="422"/>
      <c r="CA84" s="422"/>
      <c r="CB84" s="422"/>
      <c r="CC84" s="422"/>
      <c r="CD84" s="422"/>
      <c r="CE84" s="422"/>
    </row>
    <row r="85" spans="1:83" ht="13.5" customHeight="1">
      <c r="A85" s="483"/>
      <c r="B85" s="484"/>
      <c r="C85" s="454"/>
      <c r="D85" s="485" t="s">
        <v>45</v>
      </c>
      <c r="E85" s="1327"/>
      <c r="F85" s="1327"/>
      <c r="G85" s="1327"/>
      <c r="H85" s="1327"/>
      <c r="I85" s="1327"/>
      <c r="J85" s="1327"/>
      <c r="K85" s="1327"/>
      <c r="L85" s="1327"/>
      <c r="M85" s="1327"/>
      <c r="N85" s="1327"/>
      <c r="O85" s="1327"/>
      <c r="P85" s="1327"/>
      <c r="Q85" s="1327"/>
      <c r="R85" s="1327"/>
      <c r="S85" s="1327"/>
      <c r="T85" s="1327"/>
      <c r="U85" s="1327"/>
      <c r="V85" s="1327"/>
      <c r="W85" s="1327"/>
      <c r="X85" s="1327"/>
      <c r="Y85" s="1327"/>
      <c r="Z85" s="1327"/>
      <c r="AA85" s="1327"/>
      <c r="AB85" s="1327"/>
      <c r="AC85" s="1327"/>
      <c r="AD85" s="425"/>
      <c r="AE85" s="425"/>
      <c r="AF85" s="1328">
        <v>712741</v>
      </c>
      <c r="AG85" s="1329"/>
      <c r="AH85" s="1330"/>
      <c r="AI85" s="425"/>
      <c r="AJ85" s="425"/>
      <c r="AK85" s="437"/>
      <c r="AL85" s="437"/>
      <c r="AM85" s="437"/>
      <c r="AN85" s="437"/>
      <c r="AO85" s="437"/>
      <c r="AP85" s="1318">
        <v>0</v>
      </c>
      <c r="AQ85" s="1318"/>
      <c r="AR85" s="1318"/>
      <c r="AS85" s="1318"/>
      <c r="AT85" s="1318"/>
      <c r="AU85" s="1318"/>
      <c r="AV85" s="428"/>
      <c r="AW85" s="1246"/>
      <c r="AX85" s="422"/>
      <c r="AY85" s="422"/>
      <c r="AZ85" s="422"/>
      <c r="BA85" s="422"/>
      <c r="BB85" s="422"/>
      <c r="BC85" s="422"/>
      <c r="BD85" s="422"/>
      <c r="BE85" s="422"/>
      <c r="BF85" s="422"/>
      <c r="BG85" s="422"/>
      <c r="BH85" s="422"/>
      <c r="BI85" s="422"/>
      <c r="BJ85" s="422"/>
      <c r="BK85" s="422"/>
      <c r="BL85" s="422"/>
      <c r="BM85" s="422"/>
      <c r="BN85" s="422"/>
      <c r="BO85" s="422"/>
      <c r="BP85" s="422"/>
      <c r="BQ85" s="422"/>
      <c r="BR85" s="422"/>
      <c r="BS85" s="422"/>
      <c r="BT85" s="422"/>
      <c r="BU85" s="422"/>
      <c r="BV85" s="422"/>
      <c r="BW85" s="422"/>
      <c r="BX85" s="422"/>
      <c r="BY85" s="422"/>
      <c r="BZ85" s="422"/>
      <c r="CA85" s="422"/>
      <c r="CB85" s="422"/>
      <c r="CC85" s="422"/>
      <c r="CD85" s="422"/>
      <c r="CE85" s="422"/>
    </row>
    <row r="86" spans="1:83" ht="3.75" customHeight="1">
      <c r="A86" s="483"/>
      <c r="B86" s="484"/>
      <c r="C86" s="454"/>
      <c r="D86" s="485"/>
      <c r="E86" s="471"/>
      <c r="F86" s="471"/>
      <c r="G86" s="471"/>
      <c r="H86" s="471"/>
      <c r="I86" s="471"/>
      <c r="J86" s="471"/>
      <c r="K86" s="471"/>
      <c r="L86" s="471"/>
      <c r="M86" s="471"/>
      <c r="N86" s="471"/>
      <c r="O86" s="471"/>
      <c r="P86" s="471"/>
      <c r="Q86" s="471"/>
      <c r="R86" s="471"/>
      <c r="S86" s="471"/>
      <c r="T86" s="471"/>
      <c r="U86" s="471"/>
      <c r="V86" s="471"/>
      <c r="W86" s="471"/>
      <c r="X86" s="471"/>
      <c r="Y86" s="471"/>
      <c r="Z86" s="471"/>
      <c r="AA86" s="471"/>
      <c r="AB86" s="471"/>
      <c r="AC86" s="471"/>
      <c r="AD86" s="425"/>
      <c r="AE86" s="425"/>
      <c r="AF86" s="465"/>
      <c r="AG86" s="465"/>
      <c r="AH86" s="465"/>
      <c r="AI86" s="425"/>
      <c r="AJ86" s="425"/>
      <c r="AK86" s="437"/>
      <c r="AL86" s="437"/>
      <c r="AM86" s="437"/>
      <c r="AN86" s="437"/>
      <c r="AO86" s="437"/>
      <c r="AP86" s="466"/>
      <c r="AQ86" s="466"/>
      <c r="AR86" s="466"/>
      <c r="AS86" s="466"/>
      <c r="AT86" s="466"/>
      <c r="AU86" s="466"/>
      <c r="AV86" s="428"/>
      <c r="AW86" s="1246"/>
      <c r="AX86" s="422"/>
      <c r="AY86" s="422"/>
      <c r="AZ86" s="422"/>
      <c r="BA86" s="422"/>
      <c r="BB86" s="422"/>
      <c r="BC86" s="422"/>
      <c r="BD86" s="422"/>
      <c r="BE86" s="422"/>
      <c r="BF86" s="422"/>
      <c r="BG86" s="422"/>
      <c r="BH86" s="422"/>
      <c r="BI86" s="422"/>
      <c r="BJ86" s="422"/>
      <c r="BK86" s="422"/>
      <c r="BL86" s="422"/>
      <c r="BM86" s="422"/>
      <c r="BN86" s="422"/>
      <c r="BO86" s="422"/>
      <c r="BP86" s="422"/>
      <c r="BQ86" s="422"/>
      <c r="BR86" s="422"/>
      <c r="BS86" s="422"/>
      <c r="BT86" s="422"/>
      <c r="BU86" s="422"/>
      <c r="BV86" s="422"/>
      <c r="BW86" s="422"/>
      <c r="BX86" s="422"/>
      <c r="BY86" s="422"/>
      <c r="BZ86" s="422"/>
      <c r="CA86" s="422"/>
      <c r="CB86" s="422"/>
      <c r="CC86" s="422"/>
      <c r="CD86" s="422"/>
      <c r="CE86" s="422"/>
    </row>
    <row r="87" spans="1:83" ht="13.5" customHeight="1">
      <c r="A87" s="477" t="s">
        <v>46</v>
      </c>
      <c r="B87" s="478"/>
      <c r="C87" s="454" t="s">
        <v>47</v>
      </c>
      <c r="D87" s="454"/>
      <c r="E87" s="454"/>
      <c r="F87" s="454"/>
      <c r="G87" s="454"/>
      <c r="H87" s="454"/>
      <c r="I87" s="454"/>
      <c r="J87" s="454"/>
      <c r="K87" s="484"/>
      <c r="L87" s="484"/>
      <c r="M87" s="454"/>
      <c r="N87" s="454"/>
      <c r="O87" s="454"/>
      <c r="P87" s="454"/>
      <c r="Q87" s="454"/>
      <c r="R87" s="454"/>
      <c r="S87" s="454"/>
      <c r="T87" s="454"/>
      <c r="U87" s="454"/>
      <c r="V87" s="436"/>
      <c r="W87" s="436"/>
      <c r="X87" s="436"/>
      <c r="Y87" s="436"/>
      <c r="Z87" s="436"/>
      <c r="AA87" s="436"/>
      <c r="AB87" s="425"/>
      <c r="AC87" s="425"/>
      <c r="AD87" s="425"/>
      <c r="AE87" s="425"/>
      <c r="AF87" s="462"/>
      <c r="AG87" s="462"/>
      <c r="AH87" s="462"/>
      <c r="AI87" s="425"/>
      <c r="AJ87" s="425"/>
      <c r="AK87" s="437"/>
      <c r="AL87" s="437"/>
      <c r="AM87" s="437"/>
      <c r="AN87" s="437"/>
      <c r="AO87" s="437"/>
      <c r="AP87" s="437"/>
      <c r="AQ87" s="437"/>
      <c r="AR87" s="437"/>
      <c r="AS87" s="437"/>
      <c r="AT87" s="425"/>
      <c r="AU87" s="425"/>
      <c r="AV87" s="428"/>
      <c r="AW87" s="1246"/>
      <c r="AX87" s="422"/>
      <c r="AY87" s="422"/>
      <c r="AZ87" s="422"/>
      <c r="BA87" s="422"/>
      <c r="BB87" s="422"/>
      <c r="BC87" s="422"/>
      <c r="BD87" s="422"/>
      <c r="BE87" s="422"/>
      <c r="BF87" s="422"/>
      <c r="BG87" s="422"/>
      <c r="BH87" s="422"/>
      <c r="BI87" s="422"/>
      <c r="BJ87" s="422"/>
      <c r="BK87" s="422"/>
      <c r="BL87" s="422"/>
      <c r="BM87" s="422"/>
      <c r="BN87" s="422"/>
      <c r="BO87" s="422"/>
      <c r="BP87" s="422"/>
      <c r="BQ87" s="422"/>
      <c r="BR87" s="422"/>
      <c r="BS87" s="422"/>
      <c r="BT87" s="422"/>
      <c r="BU87" s="422"/>
      <c r="BV87" s="422"/>
      <c r="BW87" s="422"/>
      <c r="BX87" s="422"/>
      <c r="BY87" s="422"/>
      <c r="BZ87" s="422"/>
      <c r="CA87" s="422"/>
      <c r="CB87" s="422"/>
      <c r="CC87" s="422"/>
      <c r="CD87" s="422"/>
      <c r="CE87" s="422"/>
    </row>
    <row r="88" spans="1:83" ht="3.75" customHeight="1">
      <c r="A88" s="477"/>
      <c r="B88" s="478"/>
      <c r="C88" s="454"/>
      <c r="D88" s="454"/>
      <c r="E88" s="454"/>
      <c r="F88" s="454"/>
      <c r="G88" s="454"/>
      <c r="H88" s="454"/>
      <c r="I88" s="454"/>
      <c r="J88" s="454"/>
      <c r="K88" s="484"/>
      <c r="L88" s="484"/>
      <c r="M88" s="454"/>
      <c r="N88" s="454"/>
      <c r="O88" s="454"/>
      <c r="P88" s="454"/>
      <c r="Q88" s="454"/>
      <c r="R88" s="454"/>
      <c r="S88" s="454"/>
      <c r="T88" s="454"/>
      <c r="U88" s="454"/>
      <c r="V88" s="436"/>
      <c r="W88" s="436"/>
      <c r="X88" s="436"/>
      <c r="Y88" s="436"/>
      <c r="Z88" s="436"/>
      <c r="AA88" s="436"/>
      <c r="AB88" s="425"/>
      <c r="AC88" s="425"/>
      <c r="AD88" s="425"/>
      <c r="AE88" s="425"/>
      <c r="AF88" s="462"/>
      <c r="AG88" s="462"/>
      <c r="AH88" s="462"/>
      <c r="AI88" s="425"/>
      <c r="AJ88" s="425"/>
      <c r="AK88" s="437"/>
      <c r="AL88" s="437"/>
      <c r="AM88" s="437"/>
      <c r="AN88" s="437"/>
      <c r="AO88" s="437"/>
      <c r="AP88" s="437"/>
      <c r="AQ88" s="437"/>
      <c r="AR88" s="437"/>
      <c r="AS88" s="437"/>
      <c r="AT88" s="425"/>
      <c r="AU88" s="425"/>
      <c r="AV88" s="428"/>
      <c r="AW88" s="1246"/>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c r="BT88" s="422"/>
      <c r="BU88" s="422"/>
      <c r="BV88" s="422"/>
      <c r="BW88" s="422"/>
      <c r="BX88" s="422"/>
      <c r="BY88" s="422"/>
      <c r="BZ88" s="422"/>
      <c r="CA88" s="422"/>
      <c r="CB88" s="422"/>
      <c r="CC88" s="422"/>
      <c r="CD88" s="422"/>
      <c r="CE88" s="422"/>
    </row>
    <row r="89" spans="1:83" ht="13.5" customHeight="1">
      <c r="A89" s="458"/>
      <c r="B89" s="459"/>
      <c r="C89" s="454" t="s">
        <v>17</v>
      </c>
      <c r="D89" s="455"/>
      <c r="E89" s="459" t="s">
        <v>48</v>
      </c>
      <c r="F89" s="454"/>
      <c r="G89" s="454"/>
      <c r="H89" s="454"/>
      <c r="I89" s="454"/>
      <c r="J89" s="454"/>
      <c r="K89" s="484"/>
      <c r="L89" s="484"/>
      <c r="M89" s="454"/>
      <c r="N89" s="454"/>
      <c r="O89" s="454"/>
      <c r="P89" s="454"/>
      <c r="Q89" s="454"/>
      <c r="R89" s="454"/>
      <c r="S89" s="454"/>
      <c r="T89" s="454"/>
      <c r="U89" s="454"/>
      <c r="V89" s="436"/>
      <c r="W89" s="436"/>
      <c r="X89" s="436"/>
      <c r="Y89" s="436"/>
      <c r="Z89" s="436"/>
      <c r="AA89" s="436"/>
      <c r="AB89" s="425"/>
      <c r="AC89" s="425"/>
      <c r="AD89" s="425"/>
      <c r="AE89" s="425"/>
      <c r="AF89" s="1328">
        <v>712661</v>
      </c>
      <c r="AG89" s="1329"/>
      <c r="AH89" s="1330"/>
      <c r="AI89" s="425"/>
      <c r="AJ89" s="425"/>
      <c r="AK89" s="437"/>
      <c r="AL89" s="437"/>
      <c r="AM89" s="437"/>
      <c r="AN89" s="437"/>
      <c r="AO89" s="437"/>
      <c r="AP89" s="1318">
        <v>0</v>
      </c>
      <c r="AQ89" s="1318"/>
      <c r="AR89" s="1318"/>
      <c r="AS89" s="1318"/>
      <c r="AT89" s="1318"/>
      <c r="AU89" s="1318"/>
      <c r="AV89" s="428"/>
      <c r="AW89" s="1246"/>
      <c r="AX89" s="422"/>
      <c r="AY89" s="422"/>
      <c r="AZ89" s="422"/>
      <c r="BA89" s="422"/>
      <c r="BB89" s="422"/>
      <c r="BC89" s="422"/>
      <c r="BD89" s="422"/>
      <c r="BE89" s="422"/>
      <c r="BF89" s="422"/>
      <c r="BG89" s="422"/>
      <c r="BH89" s="422"/>
      <c r="BI89" s="422"/>
      <c r="BJ89" s="422"/>
      <c r="BK89" s="422"/>
      <c r="BL89" s="422"/>
      <c r="BM89" s="422"/>
      <c r="BN89" s="422"/>
      <c r="BO89" s="422"/>
      <c r="BP89" s="422"/>
      <c r="BQ89" s="422"/>
      <c r="BR89" s="422"/>
      <c r="BS89" s="422"/>
      <c r="BT89" s="422"/>
      <c r="BU89" s="422"/>
      <c r="BV89" s="422"/>
      <c r="BW89" s="422"/>
      <c r="BX89" s="422"/>
      <c r="BY89" s="422"/>
      <c r="BZ89" s="422"/>
      <c r="CA89" s="422"/>
      <c r="CB89" s="422"/>
      <c r="CC89" s="422"/>
      <c r="CD89" s="422"/>
      <c r="CE89" s="422"/>
    </row>
    <row r="90" spans="1:83" ht="3.75" customHeight="1">
      <c r="A90" s="458"/>
      <c r="B90" s="459"/>
      <c r="C90" s="454"/>
      <c r="D90" s="455"/>
      <c r="E90" s="459"/>
      <c r="F90" s="454"/>
      <c r="G90" s="454"/>
      <c r="H90" s="454"/>
      <c r="I90" s="454"/>
      <c r="J90" s="454"/>
      <c r="K90" s="484"/>
      <c r="L90" s="484"/>
      <c r="M90" s="454"/>
      <c r="N90" s="454"/>
      <c r="O90" s="454"/>
      <c r="P90" s="454"/>
      <c r="Q90" s="454"/>
      <c r="R90" s="454"/>
      <c r="S90" s="454"/>
      <c r="T90" s="454"/>
      <c r="U90" s="454"/>
      <c r="V90" s="436"/>
      <c r="W90" s="436"/>
      <c r="X90" s="436"/>
      <c r="Y90" s="436"/>
      <c r="Z90" s="436"/>
      <c r="AA90" s="436"/>
      <c r="AB90" s="425"/>
      <c r="AC90" s="425"/>
      <c r="AD90" s="425"/>
      <c r="AE90" s="425"/>
      <c r="AF90" s="462"/>
      <c r="AG90" s="462"/>
      <c r="AH90" s="462"/>
      <c r="AI90" s="425"/>
      <c r="AJ90" s="425"/>
      <c r="AK90" s="437"/>
      <c r="AL90" s="437"/>
      <c r="AM90" s="437"/>
      <c r="AN90" s="437"/>
      <c r="AO90" s="437"/>
      <c r="AP90" s="437"/>
      <c r="AQ90" s="437"/>
      <c r="AR90" s="437"/>
      <c r="AS90" s="437"/>
      <c r="AT90" s="425"/>
      <c r="AU90" s="425"/>
      <c r="AV90" s="428"/>
      <c r="AW90" s="1246"/>
      <c r="AX90" s="422"/>
      <c r="AY90" s="422"/>
      <c r="AZ90" s="422"/>
      <c r="BA90" s="422"/>
      <c r="BB90" s="422"/>
      <c r="BC90" s="422"/>
      <c r="BD90" s="422"/>
      <c r="BE90" s="422"/>
      <c r="BF90" s="422"/>
      <c r="BG90" s="422"/>
      <c r="BH90" s="422"/>
      <c r="BI90" s="422"/>
      <c r="BJ90" s="422"/>
      <c r="BK90" s="422"/>
      <c r="BL90" s="422"/>
      <c r="BM90" s="422"/>
      <c r="BN90" s="422"/>
      <c r="BO90" s="422"/>
      <c r="BP90" s="422"/>
      <c r="BQ90" s="422"/>
      <c r="BR90" s="422"/>
      <c r="BS90" s="422"/>
      <c r="BT90" s="422"/>
      <c r="BU90" s="422"/>
      <c r="BV90" s="422"/>
      <c r="BW90" s="422"/>
      <c r="BX90" s="422"/>
      <c r="BY90" s="422"/>
      <c r="BZ90" s="422"/>
      <c r="CA90" s="422"/>
      <c r="CB90" s="422"/>
      <c r="CC90" s="422"/>
      <c r="CD90" s="422"/>
      <c r="CE90" s="422"/>
    </row>
    <row r="91" spans="1:83" ht="13.5" customHeight="1">
      <c r="A91" s="476"/>
      <c r="B91" s="454"/>
      <c r="C91" s="454" t="s">
        <v>18</v>
      </c>
      <c r="D91" s="455"/>
      <c r="E91" s="486" t="s">
        <v>49</v>
      </c>
      <c r="F91" s="454"/>
      <c r="G91" s="454"/>
      <c r="H91" s="454"/>
      <c r="I91" s="454"/>
      <c r="J91" s="454"/>
      <c r="K91" s="454"/>
      <c r="L91" s="454"/>
      <c r="M91" s="454"/>
      <c r="N91" s="454"/>
      <c r="O91" s="454"/>
      <c r="P91" s="454"/>
      <c r="Q91" s="454"/>
      <c r="R91" s="454"/>
      <c r="S91" s="454"/>
      <c r="T91" s="454"/>
      <c r="U91" s="454"/>
      <c r="V91" s="436"/>
      <c r="W91" s="436"/>
      <c r="X91" s="436"/>
      <c r="Y91" s="436"/>
      <c r="Z91" s="436"/>
      <c r="AA91" s="436"/>
      <c r="AB91" s="425"/>
      <c r="AC91" s="425"/>
      <c r="AD91" s="425"/>
      <c r="AE91" s="425"/>
      <c r="AF91" s="1328">
        <v>712671</v>
      </c>
      <c r="AG91" s="1329"/>
      <c r="AH91" s="1330"/>
      <c r="AI91" s="425"/>
      <c r="AJ91" s="425"/>
      <c r="AK91" s="437"/>
      <c r="AL91" s="437"/>
      <c r="AM91" s="437"/>
      <c r="AN91" s="437"/>
      <c r="AO91" s="437"/>
      <c r="AP91" s="1318">
        <v>0</v>
      </c>
      <c r="AQ91" s="1318"/>
      <c r="AR91" s="1318"/>
      <c r="AS91" s="1318"/>
      <c r="AT91" s="1318"/>
      <c r="AU91" s="1318"/>
      <c r="AV91" s="428"/>
      <c r="AW91" s="1246"/>
      <c r="AX91" s="422"/>
      <c r="AY91" s="422"/>
      <c r="AZ91" s="422"/>
      <c r="BA91" s="422"/>
      <c r="BB91" s="422"/>
      <c r="BC91" s="422"/>
      <c r="BD91" s="422"/>
      <c r="BE91" s="422"/>
      <c r="BF91" s="422"/>
      <c r="BG91" s="422"/>
      <c r="BH91" s="422"/>
      <c r="BI91" s="422"/>
      <c r="BJ91" s="422"/>
      <c r="BK91" s="422"/>
      <c r="BL91" s="422"/>
      <c r="BM91" s="422"/>
      <c r="BN91" s="422"/>
      <c r="BO91" s="422"/>
      <c r="BP91" s="422"/>
      <c r="BQ91" s="422"/>
      <c r="BR91" s="422"/>
      <c r="BS91" s="422"/>
      <c r="BT91" s="422"/>
      <c r="BU91" s="422"/>
      <c r="BV91" s="422"/>
      <c r="BW91" s="422"/>
      <c r="BX91" s="422"/>
      <c r="BY91" s="422"/>
      <c r="BZ91" s="422"/>
      <c r="CA91" s="422"/>
      <c r="CB91" s="422"/>
      <c r="CC91" s="422"/>
      <c r="CD91" s="422"/>
      <c r="CE91" s="422"/>
    </row>
    <row r="92" spans="1:83" ht="3.75" customHeight="1">
      <c r="A92" s="476"/>
      <c r="B92" s="454"/>
      <c r="C92" s="454"/>
      <c r="D92" s="487"/>
      <c r="E92" s="454"/>
      <c r="F92" s="454"/>
      <c r="G92" s="454"/>
      <c r="H92" s="454"/>
      <c r="I92" s="454"/>
      <c r="J92" s="454"/>
      <c r="K92" s="454"/>
      <c r="L92" s="454"/>
      <c r="M92" s="454"/>
      <c r="N92" s="454"/>
      <c r="O92" s="454"/>
      <c r="P92" s="454"/>
      <c r="Q92" s="454"/>
      <c r="R92" s="454"/>
      <c r="S92" s="454"/>
      <c r="T92" s="454"/>
      <c r="U92" s="454"/>
      <c r="V92" s="436"/>
      <c r="W92" s="436"/>
      <c r="X92" s="436"/>
      <c r="Y92" s="436"/>
      <c r="Z92" s="436"/>
      <c r="AA92" s="436"/>
      <c r="AB92" s="425"/>
      <c r="AC92" s="425"/>
      <c r="AD92" s="425"/>
      <c r="AE92" s="425"/>
      <c r="AF92" s="462"/>
      <c r="AG92" s="462"/>
      <c r="AH92" s="462"/>
      <c r="AI92" s="425"/>
      <c r="AJ92" s="425"/>
      <c r="AK92" s="437"/>
      <c r="AL92" s="437"/>
      <c r="AM92" s="437"/>
      <c r="AN92" s="437"/>
      <c r="AO92" s="437"/>
      <c r="AP92" s="437"/>
      <c r="AQ92" s="437"/>
      <c r="AR92" s="437"/>
      <c r="AS92" s="437"/>
      <c r="AT92" s="425"/>
      <c r="AU92" s="425"/>
      <c r="AV92" s="428"/>
      <c r="AW92" s="1246"/>
      <c r="AX92" s="422"/>
      <c r="AY92" s="422"/>
      <c r="AZ92" s="422"/>
      <c r="BA92" s="422"/>
      <c r="BB92" s="422"/>
      <c r="BC92" s="422"/>
      <c r="BD92" s="422"/>
      <c r="BE92" s="422"/>
      <c r="BF92" s="422"/>
      <c r="BG92" s="422"/>
      <c r="BH92" s="422"/>
      <c r="BI92" s="422"/>
      <c r="BJ92" s="422"/>
      <c r="BK92" s="422"/>
      <c r="BL92" s="422"/>
      <c r="BM92" s="422"/>
      <c r="BN92" s="422"/>
      <c r="BO92" s="422"/>
      <c r="BP92" s="422"/>
      <c r="BQ92" s="422"/>
      <c r="BR92" s="422"/>
      <c r="BS92" s="422"/>
      <c r="BT92" s="422"/>
      <c r="BU92" s="422"/>
      <c r="BV92" s="422"/>
      <c r="BW92" s="422"/>
      <c r="BX92" s="422"/>
      <c r="BY92" s="422"/>
      <c r="BZ92" s="422"/>
      <c r="CA92" s="422"/>
      <c r="CB92" s="422"/>
      <c r="CC92" s="422"/>
      <c r="CD92" s="422"/>
      <c r="CE92" s="422"/>
    </row>
    <row r="93" spans="1:83" ht="13.5" customHeight="1">
      <c r="A93" s="458"/>
      <c r="B93" s="459"/>
      <c r="C93" s="454" t="s">
        <v>21</v>
      </c>
      <c r="D93" s="454"/>
      <c r="E93" s="1327"/>
      <c r="F93" s="1327"/>
      <c r="G93" s="1327"/>
      <c r="H93" s="1327"/>
      <c r="I93" s="1327"/>
      <c r="J93" s="1327"/>
      <c r="K93" s="1327"/>
      <c r="L93" s="1327"/>
      <c r="M93" s="1327"/>
      <c r="N93" s="1327"/>
      <c r="O93" s="1327"/>
      <c r="P93" s="1327"/>
      <c r="Q93" s="1327"/>
      <c r="R93" s="1327"/>
      <c r="S93" s="1327"/>
      <c r="T93" s="1327"/>
      <c r="U93" s="1327"/>
      <c r="V93" s="1327"/>
      <c r="W93" s="1327"/>
      <c r="X93" s="1327"/>
      <c r="Y93" s="1327"/>
      <c r="Z93" s="1327"/>
      <c r="AA93" s="1327"/>
      <c r="AB93" s="1327"/>
      <c r="AC93" s="1327"/>
      <c r="AD93" s="425"/>
      <c r="AE93" s="425"/>
      <c r="AF93" s="1328">
        <v>712681</v>
      </c>
      <c r="AG93" s="1329"/>
      <c r="AH93" s="1330"/>
      <c r="AI93" s="425"/>
      <c r="AJ93" s="425"/>
      <c r="AK93" s="437"/>
      <c r="AL93" s="437"/>
      <c r="AM93" s="437"/>
      <c r="AN93" s="437"/>
      <c r="AO93" s="437"/>
      <c r="AP93" s="1318">
        <v>0</v>
      </c>
      <c r="AQ93" s="1318"/>
      <c r="AR93" s="1318"/>
      <c r="AS93" s="1318"/>
      <c r="AT93" s="1318"/>
      <c r="AU93" s="1318"/>
      <c r="AV93" s="428"/>
      <c r="AW93" s="1246"/>
      <c r="AX93" s="422"/>
      <c r="AY93" s="422"/>
      <c r="AZ93" s="422"/>
      <c r="BA93" s="422"/>
      <c r="BB93" s="422"/>
      <c r="BC93" s="422"/>
      <c r="BD93" s="422"/>
      <c r="BE93" s="422"/>
      <c r="BF93" s="422"/>
      <c r="BG93" s="422"/>
      <c r="BH93" s="422"/>
      <c r="BI93" s="422"/>
      <c r="BJ93" s="422"/>
      <c r="BK93" s="422"/>
      <c r="BL93" s="422"/>
      <c r="BM93" s="422"/>
      <c r="BN93" s="422"/>
      <c r="BO93" s="422"/>
      <c r="BP93" s="422"/>
      <c r="BQ93" s="422"/>
      <c r="BR93" s="422"/>
      <c r="BS93" s="422"/>
      <c r="BT93" s="422"/>
      <c r="BU93" s="422"/>
      <c r="BV93" s="422"/>
      <c r="BW93" s="422"/>
      <c r="BX93" s="422"/>
      <c r="BY93" s="422"/>
      <c r="BZ93" s="422"/>
      <c r="CA93" s="422"/>
      <c r="CB93" s="422"/>
      <c r="CC93" s="422"/>
      <c r="CD93" s="422"/>
      <c r="CE93" s="422"/>
    </row>
    <row r="94" spans="1:83" ht="3.75" customHeight="1">
      <c r="A94" s="458"/>
      <c r="B94" s="459"/>
      <c r="C94" s="454"/>
      <c r="D94" s="454"/>
      <c r="E94" s="454"/>
      <c r="F94" s="454"/>
      <c r="G94" s="454"/>
      <c r="H94" s="454"/>
      <c r="I94" s="454"/>
      <c r="J94" s="454"/>
      <c r="K94" s="454"/>
      <c r="L94" s="454"/>
      <c r="M94" s="454"/>
      <c r="N94" s="454"/>
      <c r="O94" s="454"/>
      <c r="P94" s="454"/>
      <c r="Q94" s="454"/>
      <c r="R94" s="454"/>
      <c r="S94" s="454"/>
      <c r="T94" s="454"/>
      <c r="U94" s="454"/>
      <c r="V94" s="436"/>
      <c r="W94" s="436"/>
      <c r="X94" s="436"/>
      <c r="Y94" s="436"/>
      <c r="Z94" s="436"/>
      <c r="AA94" s="436"/>
      <c r="AB94" s="425"/>
      <c r="AC94" s="425"/>
      <c r="AD94" s="425"/>
      <c r="AE94" s="425"/>
      <c r="AF94" s="462"/>
      <c r="AG94" s="462"/>
      <c r="AH94" s="462"/>
      <c r="AI94" s="425"/>
      <c r="AJ94" s="425"/>
      <c r="AK94" s="437"/>
      <c r="AL94" s="437"/>
      <c r="AM94" s="437"/>
      <c r="AN94" s="437"/>
      <c r="AO94" s="437"/>
      <c r="AP94" s="437"/>
      <c r="AQ94" s="437"/>
      <c r="AR94" s="437"/>
      <c r="AS94" s="437">
        <v>0</v>
      </c>
      <c r="AT94" s="425"/>
      <c r="AU94" s="425"/>
      <c r="AV94" s="428"/>
      <c r="AW94" s="1246"/>
      <c r="AX94" s="422"/>
      <c r="AY94" s="422"/>
      <c r="AZ94" s="422"/>
      <c r="BA94" s="422"/>
      <c r="BB94" s="422"/>
      <c r="BC94" s="422"/>
      <c r="BD94" s="422"/>
      <c r="BE94" s="422"/>
      <c r="BF94" s="422"/>
      <c r="BG94" s="422"/>
      <c r="BH94" s="422"/>
      <c r="BI94" s="422"/>
      <c r="BJ94" s="422"/>
      <c r="BK94" s="422"/>
      <c r="BL94" s="422"/>
      <c r="BM94" s="422"/>
      <c r="BN94" s="422"/>
      <c r="BO94" s="422"/>
      <c r="BP94" s="422"/>
      <c r="BQ94" s="422"/>
      <c r="BR94" s="422"/>
      <c r="BS94" s="422"/>
      <c r="BT94" s="422"/>
      <c r="BU94" s="422"/>
      <c r="BV94" s="422"/>
      <c r="BW94" s="422"/>
      <c r="BX94" s="422"/>
      <c r="BY94" s="422"/>
      <c r="BZ94" s="422"/>
      <c r="CA94" s="422"/>
      <c r="CB94" s="422"/>
      <c r="CC94" s="422"/>
      <c r="CD94" s="422"/>
      <c r="CE94" s="422"/>
    </row>
    <row r="95" spans="1:83" ht="13.5" customHeight="1">
      <c r="A95" s="458"/>
      <c r="B95" s="459"/>
      <c r="C95" s="454" t="s">
        <v>22</v>
      </c>
      <c r="D95" s="454"/>
      <c r="E95" s="1327"/>
      <c r="F95" s="1327"/>
      <c r="G95" s="1327"/>
      <c r="H95" s="1327"/>
      <c r="I95" s="1327"/>
      <c r="J95" s="1327"/>
      <c r="K95" s="1327"/>
      <c r="L95" s="1327"/>
      <c r="M95" s="1327"/>
      <c r="N95" s="1327"/>
      <c r="O95" s="1327"/>
      <c r="P95" s="1327"/>
      <c r="Q95" s="1327"/>
      <c r="R95" s="1327"/>
      <c r="S95" s="1327"/>
      <c r="T95" s="1327"/>
      <c r="U95" s="1327"/>
      <c r="V95" s="1327"/>
      <c r="W95" s="1327"/>
      <c r="X95" s="1327"/>
      <c r="Y95" s="1327"/>
      <c r="Z95" s="1327"/>
      <c r="AA95" s="1327"/>
      <c r="AB95" s="1327"/>
      <c r="AC95" s="1327"/>
      <c r="AD95" s="425"/>
      <c r="AE95" s="425"/>
      <c r="AF95" s="1328">
        <v>712691</v>
      </c>
      <c r="AG95" s="1329"/>
      <c r="AH95" s="1330"/>
      <c r="AI95" s="425"/>
      <c r="AJ95" s="425"/>
      <c r="AK95" s="437"/>
      <c r="AL95" s="437"/>
      <c r="AM95" s="437"/>
      <c r="AN95" s="437"/>
      <c r="AO95" s="437"/>
      <c r="AP95" s="1318">
        <v>0</v>
      </c>
      <c r="AQ95" s="1318"/>
      <c r="AR95" s="1318"/>
      <c r="AS95" s="1318"/>
      <c r="AT95" s="1318"/>
      <c r="AU95" s="1318"/>
      <c r="AV95" s="428"/>
      <c r="AW95" s="1246"/>
      <c r="AX95" s="422"/>
      <c r="AY95" s="422"/>
      <c r="AZ95" s="422"/>
      <c r="BA95" s="422"/>
      <c r="BB95" s="422"/>
      <c r="BC95" s="422"/>
      <c r="BD95" s="422"/>
      <c r="BE95" s="422"/>
      <c r="BF95" s="422"/>
      <c r="BG95" s="422"/>
      <c r="BH95" s="422"/>
      <c r="BI95" s="422"/>
      <c r="BJ95" s="422"/>
      <c r="BK95" s="422"/>
      <c r="BL95" s="422"/>
      <c r="BM95" s="422"/>
      <c r="BN95" s="422"/>
      <c r="BO95" s="422"/>
      <c r="BP95" s="422"/>
      <c r="BQ95" s="422"/>
      <c r="BR95" s="422"/>
      <c r="BS95" s="422"/>
      <c r="BT95" s="422"/>
      <c r="BU95" s="422"/>
      <c r="BV95" s="422"/>
      <c r="BW95" s="422"/>
      <c r="BX95" s="422"/>
      <c r="BY95" s="422"/>
      <c r="BZ95" s="422"/>
      <c r="CA95" s="422"/>
      <c r="CB95" s="422"/>
      <c r="CC95" s="422"/>
      <c r="CD95" s="422"/>
      <c r="CE95" s="422"/>
    </row>
    <row r="96" spans="1:83" ht="3.75" customHeight="1">
      <c r="A96" s="458"/>
      <c r="B96" s="459"/>
      <c r="C96" s="459"/>
      <c r="D96" s="459"/>
      <c r="E96" s="459"/>
      <c r="F96" s="459"/>
      <c r="G96" s="459"/>
      <c r="H96" s="459"/>
      <c r="I96" s="459"/>
      <c r="J96" s="459"/>
      <c r="K96" s="459"/>
      <c r="L96" s="459"/>
      <c r="M96" s="459"/>
      <c r="N96" s="459"/>
      <c r="O96" s="459"/>
      <c r="P96" s="459"/>
      <c r="Q96" s="459"/>
      <c r="R96" s="459"/>
      <c r="S96" s="459"/>
      <c r="T96" s="459"/>
      <c r="U96" s="459"/>
      <c r="V96" s="459"/>
      <c r="W96" s="459"/>
      <c r="X96" s="459"/>
      <c r="Y96" s="459"/>
      <c r="Z96" s="459"/>
      <c r="AA96" s="459"/>
      <c r="AB96" s="459"/>
      <c r="AC96" s="459"/>
      <c r="AD96" s="459"/>
      <c r="AE96" s="459"/>
      <c r="AF96" s="486"/>
      <c r="AG96" s="486"/>
      <c r="AH96" s="486"/>
      <c r="AI96" s="459"/>
      <c r="AJ96" s="459"/>
      <c r="AK96" s="459"/>
      <c r="AL96" s="459"/>
      <c r="AM96" s="459"/>
      <c r="AN96" s="459"/>
      <c r="AO96" s="459"/>
      <c r="AP96" s="459"/>
      <c r="AQ96" s="459"/>
      <c r="AR96" s="459"/>
      <c r="AS96" s="459"/>
      <c r="AT96" s="459"/>
      <c r="AU96" s="459"/>
      <c r="AV96" s="428"/>
      <c r="AW96" s="1246"/>
      <c r="AX96" s="422"/>
      <c r="AY96" s="422"/>
      <c r="AZ96" s="422"/>
      <c r="BA96" s="422"/>
      <c r="BB96" s="422"/>
      <c r="BC96" s="422"/>
      <c r="BD96" s="422"/>
      <c r="BE96" s="422"/>
      <c r="BF96" s="422"/>
      <c r="BG96" s="422"/>
      <c r="BH96" s="422"/>
      <c r="BI96" s="422"/>
      <c r="BJ96" s="422"/>
      <c r="BK96" s="422"/>
      <c r="BL96" s="422"/>
      <c r="BM96" s="422"/>
      <c r="BN96" s="422"/>
      <c r="BO96" s="422"/>
      <c r="BP96" s="422"/>
      <c r="BQ96" s="422"/>
      <c r="BR96" s="422"/>
      <c r="BS96" s="422"/>
      <c r="BT96" s="422"/>
      <c r="BU96" s="422"/>
      <c r="BV96" s="422"/>
      <c r="BW96" s="422"/>
      <c r="BX96" s="422"/>
      <c r="BY96" s="422"/>
      <c r="BZ96" s="422"/>
      <c r="CA96" s="422"/>
      <c r="CB96" s="422"/>
      <c r="CC96" s="422"/>
      <c r="CD96" s="422"/>
      <c r="CE96" s="422"/>
    </row>
    <row r="97" spans="1:83" ht="13.5" customHeight="1">
      <c r="A97" s="477" t="s">
        <v>50</v>
      </c>
      <c r="B97" s="478"/>
      <c r="C97" s="472" t="s">
        <v>51</v>
      </c>
      <c r="D97" s="454"/>
      <c r="E97" s="454"/>
      <c r="F97" s="454"/>
      <c r="G97" s="454"/>
      <c r="H97" s="454"/>
      <c r="I97" s="454"/>
      <c r="J97" s="454"/>
      <c r="K97" s="454"/>
      <c r="L97" s="454"/>
      <c r="M97" s="454"/>
      <c r="N97" s="454"/>
      <c r="O97" s="454"/>
      <c r="P97" s="454"/>
      <c r="Q97" s="454"/>
      <c r="R97" s="454"/>
      <c r="S97" s="454"/>
      <c r="T97" s="454"/>
      <c r="U97" s="454"/>
      <c r="V97" s="436"/>
      <c r="W97" s="436"/>
      <c r="X97" s="436"/>
      <c r="Y97" s="436"/>
      <c r="Z97" s="436"/>
      <c r="AA97" s="436"/>
      <c r="AB97" s="425"/>
      <c r="AC97" s="425"/>
      <c r="AD97" s="425"/>
      <c r="AE97" s="425"/>
      <c r="AF97" s="462"/>
      <c r="AG97" s="462"/>
      <c r="AH97" s="462"/>
      <c r="AI97" s="425"/>
      <c r="AJ97" s="425"/>
      <c r="AK97" s="437"/>
      <c r="AL97" s="437"/>
      <c r="AM97" s="437"/>
      <c r="AN97" s="437"/>
      <c r="AO97" s="437"/>
      <c r="AP97" s="437"/>
      <c r="AQ97" s="437"/>
      <c r="AR97" s="437"/>
      <c r="AS97" s="437"/>
      <c r="AT97" s="425"/>
      <c r="AU97" s="425"/>
      <c r="AV97" s="428"/>
      <c r="AW97" s="1246"/>
      <c r="AX97" s="422"/>
      <c r="AY97" s="422"/>
      <c r="AZ97" s="422"/>
      <c r="BA97" s="422"/>
      <c r="BB97" s="422"/>
      <c r="BC97" s="422"/>
      <c r="BD97" s="422"/>
      <c r="BE97" s="422"/>
      <c r="BF97" s="422"/>
      <c r="BG97" s="422"/>
      <c r="BH97" s="422"/>
      <c r="BI97" s="422"/>
      <c r="BJ97" s="422"/>
      <c r="BK97" s="422"/>
      <c r="BL97" s="422"/>
      <c r="BM97" s="422"/>
      <c r="BN97" s="422"/>
      <c r="BO97" s="422"/>
      <c r="BP97" s="422"/>
      <c r="BQ97" s="422"/>
      <c r="BR97" s="422"/>
      <c r="BS97" s="422"/>
      <c r="BT97" s="422"/>
      <c r="BU97" s="422"/>
      <c r="BV97" s="422"/>
      <c r="BW97" s="422"/>
      <c r="BX97" s="422"/>
      <c r="BY97" s="422"/>
      <c r="BZ97" s="422"/>
      <c r="CA97" s="422"/>
      <c r="CB97" s="422"/>
      <c r="CC97" s="422"/>
      <c r="CD97" s="422"/>
      <c r="CE97" s="422"/>
    </row>
    <row r="98" spans="1:83" ht="3.75" customHeight="1">
      <c r="A98" s="477"/>
      <c r="B98" s="478"/>
      <c r="C98" s="472"/>
      <c r="D98" s="454"/>
      <c r="E98" s="454"/>
      <c r="F98" s="454"/>
      <c r="G98" s="454"/>
      <c r="H98" s="454"/>
      <c r="I98" s="454"/>
      <c r="J98" s="454"/>
      <c r="K98" s="454"/>
      <c r="L98" s="454"/>
      <c r="M98" s="454"/>
      <c r="N98" s="454"/>
      <c r="O98" s="454"/>
      <c r="P98" s="454"/>
      <c r="Q98" s="454"/>
      <c r="R98" s="454"/>
      <c r="S98" s="454"/>
      <c r="T98" s="454"/>
      <c r="U98" s="454"/>
      <c r="V98" s="436"/>
      <c r="W98" s="436"/>
      <c r="X98" s="436"/>
      <c r="Y98" s="436"/>
      <c r="Z98" s="436"/>
      <c r="AA98" s="436"/>
      <c r="AB98" s="425"/>
      <c r="AC98" s="425"/>
      <c r="AD98" s="425"/>
      <c r="AE98" s="425"/>
      <c r="AF98" s="462"/>
      <c r="AG98" s="462"/>
      <c r="AH98" s="462"/>
      <c r="AI98" s="425"/>
      <c r="AJ98" s="425"/>
      <c r="AK98" s="437"/>
      <c r="AL98" s="437"/>
      <c r="AM98" s="437"/>
      <c r="AN98" s="437"/>
      <c r="AO98" s="437"/>
      <c r="AP98" s="437"/>
      <c r="AQ98" s="437"/>
      <c r="AR98" s="437"/>
      <c r="AS98" s="437"/>
      <c r="AT98" s="425"/>
      <c r="AU98" s="425"/>
      <c r="AV98" s="428"/>
      <c r="AW98" s="1246"/>
      <c r="AX98" s="422"/>
      <c r="AY98" s="422"/>
      <c r="AZ98" s="422"/>
      <c r="BA98" s="422"/>
      <c r="BB98" s="422"/>
      <c r="BC98" s="422"/>
      <c r="BD98" s="422"/>
      <c r="BE98" s="422"/>
      <c r="BF98" s="422"/>
      <c r="BG98" s="422"/>
      <c r="BH98" s="422"/>
      <c r="BI98" s="422"/>
      <c r="BJ98" s="422"/>
      <c r="BK98" s="422"/>
      <c r="BL98" s="422"/>
      <c r="BM98" s="422"/>
      <c r="BN98" s="422"/>
      <c r="BO98" s="422"/>
      <c r="BP98" s="422"/>
      <c r="BQ98" s="422"/>
      <c r="BR98" s="422"/>
      <c r="BS98" s="422"/>
      <c r="BT98" s="422"/>
      <c r="BU98" s="422"/>
      <c r="BV98" s="422"/>
      <c r="BW98" s="422"/>
      <c r="BX98" s="422"/>
      <c r="BY98" s="422"/>
      <c r="BZ98" s="422"/>
      <c r="CA98" s="422"/>
      <c r="CB98" s="422"/>
      <c r="CC98" s="422"/>
      <c r="CD98" s="422"/>
      <c r="CE98" s="422"/>
    </row>
    <row r="99" spans="1:83" ht="13.5" customHeight="1">
      <c r="A99" s="458"/>
      <c r="B99" s="459"/>
      <c r="C99" s="454" t="s">
        <v>17</v>
      </c>
      <c r="D99" s="454"/>
      <c r="E99" s="1327"/>
      <c r="F99" s="1327"/>
      <c r="G99" s="1327"/>
      <c r="H99" s="1327"/>
      <c r="I99" s="1327"/>
      <c r="J99" s="1327"/>
      <c r="K99" s="1327"/>
      <c r="L99" s="1327"/>
      <c r="M99" s="1327"/>
      <c r="N99" s="1327"/>
      <c r="O99" s="1327"/>
      <c r="P99" s="1327"/>
      <c r="Q99" s="1327"/>
      <c r="R99" s="1327"/>
      <c r="S99" s="1327"/>
      <c r="T99" s="1327"/>
      <c r="U99" s="1327"/>
      <c r="V99" s="1327"/>
      <c r="W99" s="1327"/>
      <c r="X99" s="1327"/>
      <c r="Y99" s="1327"/>
      <c r="Z99" s="1327"/>
      <c r="AA99" s="1327"/>
      <c r="AB99" s="1327"/>
      <c r="AC99" s="1327"/>
      <c r="AD99" s="425"/>
      <c r="AE99" s="425"/>
      <c r="AF99" s="1328">
        <v>713111</v>
      </c>
      <c r="AG99" s="1329"/>
      <c r="AH99" s="1330"/>
      <c r="AI99" s="425"/>
      <c r="AJ99" s="425"/>
      <c r="AK99" s="437"/>
      <c r="AL99" s="437"/>
      <c r="AM99" s="437"/>
      <c r="AN99" s="437"/>
      <c r="AO99" s="437"/>
      <c r="AP99" s="1318">
        <v>0</v>
      </c>
      <c r="AQ99" s="1318"/>
      <c r="AR99" s="1318"/>
      <c r="AS99" s="1318"/>
      <c r="AT99" s="1318"/>
      <c r="AU99" s="1318"/>
      <c r="AV99" s="428"/>
      <c r="AW99" s="1246"/>
      <c r="AX99" s="422"/>
      <c r="AY99" s="422"/>
      <c r="AZ99" s="422"/>
      <c r="BA99" s="422"/>
      <c r="BB99" s="422"/>
      <c r="BC99" s="422"/>
      <c r="BD99" s="422"/>
      <c r="BE99" s="422"/>
      <c r="BF99" s="422"/>
      <c r="BG99" s="422"/>
      <c r="BH99" s="422"/>
      <c r="BI99" s="422"/>
      <c r="BJ99" s="422"/>
      <c r="BK99" s="422"/>
      <c r="BL99" s="422"/>
      <c r="BM99" s="422"/>
      <c r="BN99" s="422"/>
      <c r="BO99" s="422"/>
      <c r="BP99" s="422"/>
      <c r="BQ99" s="422"/>
      <c r="BR99" s="422"/>
      <c r="BS99" s="422"/>
      <c r="BT99" s="422"/>
      <c r="BU99" s="422"/>
      <c r="BV99" s="422"/>
      <c r="BW99" s="422"/>
      <c r="BX99" s="422"/>
      <c r="BY99" s="422"/>
      <c r="BZ99" s="422"/>
      <c r="CA99" s="422"/>
      <c r="CB99" s="422"/>
      <c r="CC99" s="422"/>
      <c r="CD99" s="422"/>
      <c r="CE99" s="422"/>
    </row>
    <row r="100" spans="1:83" ht="3.75" customHeight="1">
      <c r="A100" s="458"/>
      <c r="B100" s="459"/>
      <c r="C100" s="454"/>
      <c r="D100" s="454"/>
      <c r="E100" s="454"/>
      <c r="F100" s="454"/>
      <c r="G100" s="454"/>
      <c r="H100" s="454"/>
      <c r="I100" s="454"/>
      <c r="J100" s="454"/>
      <c r="K100" s="454"/>
      <c r="L100" s="454"/>
      <c r="M100" s="454"/>
      <c r="N100" s="454"/>
      <c r="O100" s="454"/>
      <c r="P100" s="454"/>
      <c r="Q100" s="454"/>
      <c r="R100" s="454"/>
      <c r="S100" s="454"/>
      <c r="T100" s="454"/>
      <c r="U100" s="454"/>
      <c r="V100" s="436"/>
      <c r="W100" s="436"/>
      <c r="X100" s="436"/>
      <c r="Y100" s="436"/>
      <c r="Z100" s="436"/>
      <c r="AA100" s="436"/>
      <c r="AB100" s="425"/>
      <c r="AC100" s="425"/>
      <c r="AD100" s="425"/>
      <c r="AE100" s="425"/>
      <c r="AF100" s="462"/>
      <c r="AG100" s="462"/>
      <c r="AH100" s="462"/>
      <c r="AI100" s="425"/>
      <c r="AJ100" s="425"/>
      <c r="AK100" s="437"/>
      <c r="AL100" s="437"/>
      <c r="AM100" s="437"/>
      <c r="AN100" s="437"/>
      <c r="AO100" s="437"/>
      <c r="AP100" s="437"/>
      <c r="AQ100" s="437"/>
      <c r="AR100" s="437"/>
      <c r="AS100" s="437"/>
      <c r="AT100" s="425"/>
      <c r="AU100" s="425"/>
      <c r="AV100" s="428"/>
      <c r="AW100" s="1246"/>
      <c r="AX100" s="422"/>
      <c r="AY100" s="422"/>
      <c r="AZ100" s="422"/>
      <c r="BA100" s="422"/>
      <c r="BB100" s="422"/>
      <c r="BC100" s="422"/>
      <c r="BD100" s="422"/>
      <c r="BE100" s="422"/>
      <c r="BF100" s="422"/>
      <c r="BG100" s="422"/>
      <c r="BH100" s="422"/>
      <c r="BI100" s="422"/>
      <c r="BJ100" s="422"/>
      <c r="BK100" s="422"/>
      <c r="BL100" s="422"/>
      <c r="BM100" s="422"/>
      <c r="BN100" s="422"/>
      <c r="BO100" s="422"/>
      <c r="BP100" s="422"/>
      <c r="BQ100" s="422"/>
      <c r="BR100" s="422"/>
      <c r="BS100" s="422"/>
      <c r="BT100" s="422"/>
      <c r="BU100" s="422"/>
      <c r="BV100" s="422"/>
      <c r="BW100" s="422"/>
      <c r="BX100" s="422"/>
      <c r="BY100" s="422"/>
      <c r="BZ100" s="422"/>
      <c r="CA100" s="422"/>
      <c r="CB100" s="422"/>
      <c r="CC100" s="422"/>
      <c r="CD100" s="422"/>
      <c r="CE100" s="422"/>
    </row>
    <row r="101" spans="1:83" ht="13.5" customHeight="1">
      <c r="A101" s="458"/>
      <c r="B101" s="459"/>
      <c r="C101" s="454" t="s">
        <v>18</v>
      </c>
      <c r="D101" s="454"/>
      <c r="E101" s="1327"/>
      <c r="F101" s="1327"/>
      <c r="G101" s="1327"/>
      <c r="H101" s="1327"/>
      <c r="I101" s="1327"/>
      <c r="J101" s="1327"/>
      <c r="K101" s="1327"/>
      <c r="L101" s="1327"/>
      <c r="M101" s="1327"/>
      <c r="N101" s="1327"/>
      <c r="O101" s="1327"/>
      <c r="P101" s="1327"/>
      <c r="Q101" s="1327"/>
      <c r="R101" s="1327"/>
      <c r="S101" s="1327"/>
      <c r="T101" s="1327"/>
      <c r="U101" s="1327"/>
      <c r="V101" s="1327"/>
      <c r="W101" s="1327"/>
      <c r="X101" s="1327"/>
      <c r="Y101" s="1327"/>
      <c r="Z101" s="1327"/>
      <c r="AA101" s="1327"/>
      <c r="AB101" s="1327"/>
      <c r="AC101" s="1327"/>
      <c r="AD101" s="425"/>
      <c r="AE101" s="425"/>
      <c r="AF101" s="1328">
        <v>713121</v>
      </c>
      <c r="AG101" s="1329"/>
      <c r="AH101" s="1330"/>
      <c r="AI101" s="425"/>
      <c r="AJ101" s="425"/>
      <c r="AK101" s="437"/>
      <c r="AL101" s="437"/>
      <c r="AM101" s="437"/>
      <c r="AN101" s="437"/>
      <c r="AO101" s="437"/>
      <c r="AP101" s="1318">
        <v>0</v>
      </c>
      <c r="AQ101" s="1318"/>
      <c r="AR101" s="1318"/>
      <c r="AS101" s="1318"/>
      <c r="AT101" s="1318"/>
      <c r="AU101" s="1318"/>
      <c r="AV101" s="428"/>
      <c r="AW101" s="1246"/>
      <c r="AX101" s="422"/>
      <c r="AY101" s="422"/>
      <c r="AZ101" s="422"/>
      <c r="BA101" s="422"/>
      <c r="BB101" s="422"/>
      <c r="BC101" s="422"/>
      <c r="BD101" s="422"/>
      <c r="BE101" s="422"/>
      <c r="BF101" s="422"/>
      <c r="BG101" s="422"/>
      <c r="BH101" s="422"/>
      <c r="BI101" s="422"/>
      <c r="BJ101" s="422"/>
      <c r="BK101" s="422"/>
      <c r="BL101" s="422"/>
      <c r="BM101" s="422"/>
      <c r="BN101" s="422"/>
      <c r="BO101" s="422"/>
      <c r="BP101" s="422"/>
      <c r="BQ101" s="422"/>
      <c r="BR101" s="422"/>
      <c r="BS101" s="422"/>
      <c r="BT101" s="422"/>
      <c r="BU101" s="422"/>
      <c r="BV101" s="422"/>
      <c r="BW101" s="422"/>
      <c r="BX101" s="422"/>
      <c r="BY101" s="422"/>
      <c r="BZ101" s="422"/>
      <c r="CA101" s="422"/>
      <c r="CB101" s="422"/>
      <c r="CC101" s="422"/>
      <c r="CD101" s="422"/>
      <c r="CE101" s="422"/>
    </row>
    <row r="102" spans="1:83" ht="3.75" customHeight="1">
      <c r="A102" s="458"/>
      <c r="B102" s="459"/>
      <c r="C102" s="454"/>
      <c r="D102" s="454"/>
      <c r="E102" s="454"/>
      <c r="F102" s="454"/>
      <c r="G102" s="454"/>
      <c r="H102" s="454"/>
      <c r="I102" s="454"/>
      <c r="J102" s="454"/>
      <c r="K102" s="454"/>
      <c r="L102" s="454"/>
      <c r="M102" s="454"/>
      <c r="N102" s="454"/>
      <c r="O102" s="454"/>
      <c r="P102" s="454"/>
      <c r="Q102" s="454"/>
      <c r="R102" s="454"/>
      <c r="S102" s="454"/>
      <c r="T102" s="454"/>
      <c r="U102" s="454"/>
      <c r="V102" s="436"/>
      <c r="W102" s="436"/>
      <c r="X102" s="436"/>
      <c r="Y102" s="436"/>
      <c r="Z102" s="436"/>
      <c r="AA102" s="436"/>
      <c r="AB102" s="425"/>
      <c r="AC102" s="425"/>
      <c r="AD102" s="425"/>
      <c r="AE102" s="425"/>
      <c r="AF102" s="462"/>
      <c r="AG102" s="462"/>
      <c r="AH102" s="462"/>
      <c r="AI102" s="425"/>
      <c r="AJ102" s="425"/>
      <c r="AK102" s="437"/>
      <c r="AL102" s="437"/>
      <c r="AM102" s="437"/>
      <c r="AN102" s="437"/>
      <c r="AO102" s="437"/>
      <c r="AP102" s="437"/>
      <c r="AQ102" s="437"/>
      <c r="AR102" s="437"/>
      <c r="AS102" s="437"/>
      <c r="AT102" s="425"/>
      <c r="AU102" s="425"/>
      <c r="AV102" s="428"/>
      <c r="AW102" s="1246"/>
      <c r="AX102" s="422"/>
      <c r="AY102" s="422"/>
      <c r="AZ102" s="422"/>
      <c r="BA102" s="422"/>
      <c r="BB102" s="422"/>
      <c r="BC102" s="422"/>
      <c r="BD102" s="422"/>
      <c r="BE102" s="422"/>
      <c r="BF102" s="422"/>
      <c r="BG102" s="422"/>
      <c r="BH102" s="422"/>
      <c r="BI102" s="422"/>
      <c r="BJ102" s="422"/>
      <c r="BK102" s="422"/>
      <c r="BL102" s="422"/>
      <c r="BM102" s="422"/>
      <c r="BN102" s="422"/>
      <c r="BO102" s="422"/>
      <c r="BP102" s="422"/>
      <c r="BQ102" s="422"/>
      <c r="BR102" s="422"/>
      <c r="BS102" s="422"/>
      <c r="BT102" s="422"/>
      <c r="BU102" s="422"/>
      <c r="BV102" s="422"/>
      <c r="BW102" s="422"/>
      <c r="BX102" s="422"/>
      <c r="BY102" s="422"/>
      <c r="BZ102" s="422"/>
      <c r="CA102" s="422"/>
      <c r="CB102" s="422"/>
      <c r="CC102" s="422"/>
      <c r="CD102" s="422"/>
      <c r="CE102" s="422"/>
    </row>
    <row r="103" spans="1:83" ht="13.5" customHeight="1">
      <c r="A103" s="476"/>
      <c r="B103" s="454"/>
      <c r="C103" s="454" t="s">
        <v>21</v>
      </c>
      <c r="D103" s="454"/>
      <c r="E103" s="1327"/>
      <c r="F103" s="1327"/>
      <c r="G103" s="1327"/>
      <c r="H103" s="1327"/>
      <c r="I103" s="1327"/>
      <c r="J103" s="1327"/>
      <c r="K103" s="1327"/>
      <c r="L103" s="1327"/>
      <c r="M103" s="1327"/>
      <c r="N103" s="1327"/>
      <c r="O103" s="1327"/>
      <c r="P103" s="1327"/>
      <c r="Q103" s="1327"/>
      <c r="R103" s="1327"/>
      <c r="S103" s="1327"/>
      <c r="T103" s="1327"/>
      <c r="U103" s="1327"/>
      <c r="V103" s="1327"/>
      <c r="W103" s="1327"/>
      <c r="X103" s="1327"/>
      <c r="Y103" s="1327"/>
      <c r="Z103" s="1327"/>
      <c r="AA103" s="1327"/>
      <c r="AB103" s="1327"/>
      <c r="AC103" s="1327"/>
      <c r="AD103" s="425"/>
      <c r="AE103" s="425"/>
      <c r="AF103" s="1328">
        <v>713131</v>
      </c>
      <c r="AG103" s="1329"/>
      <c r="AH103" s="1330"/>
      <c r="AI103" s="425"/>
      <c r="AJ103" s="425"/>
      <c r="AK103" s="437"/>
      <c r="AL103" s="437"/>
      <c r="AM103" s="437"/>
      <c r="AN103" s="437"/>
      <c r="AO103" s="437"/>
      <c r="AP103" s="1318">
        <v>0</v>
      </c>
      <c r="AQ103" s="1318"/>
      <c r="AR103" s="1318"/>
      <c r="AS103" s="1318"/>
      <c r="AT103" s="1318"/>
      <c r="AU103" s="1318"/>
      <c r="AV103" s="428"/>
      <c r="AW103" s="1246"/>
      <c r="AX103" s="422"/>
      <c r="AY103" s="422"/>
      <c r="AZ103" s="422"/>
      <c r="BA103" s="422"/>
      <c r="BB103" s="422"/>
      <c r="BC103" s="422"/>
      <c r="BD103" s="422"/>
      <c r="BE103" s="422"/>
      <c r="BF103" s="422"/>
      <c r="BG103" s="422"/>
      <c r="BH103" s="422"/>
      <c r="BI103" s="422"/>
      <c r="BJ103" s="422"/>
      <c r="BK103" s="422"/>
      <c r="BL103" s="422"/>
      <c r="BM103" s="422"/>
      <c r="BN103" s="422"/>
      <c r="BO103" s="422"/>
      <c r="BP103" s="422"/>
      <c r="BQ103" s="422"/>
      <c r="BR103" s="422"/>
      <c r="BS103" s="422"/>
      <c r="BT103" s="422"/>
      <c r="BU103" s="422"/>
      <c r="BV103" s="422"/>
      <c r="BW103" s="422"/>
      <c r="BX103" s="422"/>
      <c r="BY103" s="422"/>
      <c r="BZ103" s="422"/>
      <c r="CA103" s="422"/>
      <c r="CB103" s="422"/>
      <c r="CC103" s="422"/>
      <c r="CD103" s="422"/>
      <c r="CE103" s="422"/>
    </row>
    <row r="104" spans="1:83" ht="13.5" customHeight="1">
      <c r="A104" s="458"/>
      <c r="B104" s="459"/>
      <c r="C104" s="459"/>
      <c r="D104" s="459"/>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86"/>
      <c r="AG104" s="486"/>
      <c r="AH104" s="486"/>
      <c r="AI104" s="459"/>
      <c r="AJ104" s="459"/>
      <c r="AK104" s="459"/>
      <c r="AL104" s="459"/>
      <c r="AM104" s="459"/>
      <c r="AN104" s="459"/>
      <c r="AO104" s="459"/>
      <c r="AP104" s="459"/>
      <c r="AQ104" s="459"/>
      <c r="AR104" s="459"/>
      <c r="AS104" s="459"/>
      <c r="AT104" s="459"/>
      <c r="AU104" s="459"/>
      <c r="AV104" s="428"/>
      <c r="AW104" s="1246"/>
      <c r="AX104" s="422"/>
      <c r="AY104" s="422"/>
      <c r="AZ104" s="422"/>
      <c r="BA104" s="422"/>
      <c r="BB104" s="422"/>
      <c r="BC104" s="422"/>
      <c r="BD104" s="422"/>
      <c r="BE104" s="422"/>
      <c r="BF104" s="422"/>
      <c r="BG104" s="422"/>
      <c r="BH104" s="422"/>
      <c r="BI104" s="422"/>
      <c r="BJ104" s="422"/>
      <c r="BK104" s="422"/>
      <c r="BL104" s="422"/>
      <c r="BM104" s="422"/>
      <c r="BN104" s="422"/>
      <c r="BO104" s="422"/>
      <c r="BP104" s="422"/>
      <c r="BQ104" s="422"/>
      <c r="BR104" s="422"/>
      <c r="BS104" s="422"/>
      <c r="BT104" s="422"/>
      <c r="BU104" s="422"/>
      <c r="BV104" s="422"/>
      <c r="BW104" s="422"/>
      <c r="BX104" s="422"/>
      <c r="BY104" s="422"/>
      <c r="BZ104" s="422"/>
      <c r="CA104" s="422"/>
      <c r="CB104" s="422"/>
      <c r="CC104" s="422"/>
      <c r="CD104" s="422"/>
      <c r="CE104" s="422"/>
    </row>
    <row r="105" spans="1:83" ht="13.5" customHeight="1">
      <c r="A105" s="477" t="s">
        <v>52</v>
      </c>
      <c r="B105" s="478"/>
      <c r="C105" s="456" t="s">
        <v>53</v>
      </c>
      <c r="D105" s="454"/>
      <c r="E105" s="454"/>
      <c r="F105" s="454"/>
      <c r="G105" s="454"/>
      <c r="H105" s="454"/>
      <c r="I105" s="454"/>
      <c r="J105" s="454"/>
      <c r="K105" s="454"/>
      <c r="L105" s="454"/>
      <c r="M105" s="454"/>
      <c r="N105" s="454"/>
      <c r="O105" s="454"/>
      <c r="P105" s="454"/>
      <c r="Q105" s="454"/>
      <c r="R105" s="454"/>
      <c r="S105" s="454"/>
      <c r="T105" s="454"/>
      <c r="U105" s="454"/>
      <c r="V105" s="436"/>
      <c r="W105" s="436"/>
      <c r="X105" s="436"/>
      <c r="Y105" s="436"/>
      <c r="Z105" s="436"/>
      <c r="AA105" s="436"/>
      <c r="AB105" s="425"/>
      <c r="AC105" s="425"/>
      <c r="AD105" s="425"/>
      <c r="AE105" s="425"/>
      <c r="AF105" s="1328">
        <v>719999</v>
      </c>
      <c r="AG105" s="1329"/>
      <c r="AH105" s="1330"/>
      <c r="AI105" s="425"/>
      <c r="AJ105" s="425"/>
      <c r="AK105" s="437"/>
      <c r="AL105" s="437"/>
      <c r="AM105" s="437"/>
      <c r="AN105" s="437"/>
      <c r="AO105" s="437"/>
      <c r="AP105" s="1318">
        <f>SUM(AP17:AP103)</f>
        <v>0</v>
      </c>
      <c r="AQ105" s="1318"/>
      <c r="AR105" s="1318"/>
      <c r="AS105" s="1318"/>
      <c r="AT105" s="1318"/>
      <c r="AU105" s="1318"/>
      <c r="AV105" s="428"/>
      <c r="AW105" s="1246"/>
      <c r="AX105" s="422"/>
      <c r="AY105" s="422"/>
      <c r="AZ105" s="422"/>
      <c r="BA105" s="422"/>
      <c r="BB105" s="422"/>
      <c r="BC105" s="422"/>
      <c r="BD105" s="422"/>
      <c r="BE105" s="422"/>
      <c r="BF105" s="422"/>
      <c r="BG105" s="422"/>
      <c r="BH105" s="422"/>
      <c r="BI105" s="422"/>
      <c r="BJ105" s="422"/>
      <c r="BK105" s="422"/>
      <c r="BL105" s="422"/>
      <c r="BM105" s="422"/>
      <c r="BN105" s="422"/>
      <c r="BO105" s="422"/>
      <c r="BP105" s="422"/>
      <c r="BQ105" s="422"/>
      <c r="BR105" s="422"/>
      <c r="BS105" s="422"/>
      <c r="BT105" s="422"/>
      <c r="BU105" s="422"/>
      <c r="BV105" s="422"/>
      <c r="BW105" s="422"/>
      <c r="BX105" s="422"/>
      <c r="BY105" s="422"/>
      <c r="BZ105" s="422"/>
      <c r="CA105" s="422"/>
      <c r="CB105" s="422"/>
      <c r="CC105" s="422"/>
      <c r="CD105" s="422"/>
      <c r="CE105" s="422"/>
    </row>
    <row r="106" spans="1:83" ht="13.5" customHeight="1">
      <c r="A106" s="477"/>
      <c r="B106" s="478"/>
      <c r="C106" s="454"/>
      <c r="D106" s="454"/>
      <c r="E106" s="454"/>
      <c r="F106" s="454"/>
      <c r="G106" s="454"/>
      <c r="H106" s="454"/>
      <c r="I106" s="454"/>
      <c r="J106" s="454"/>
      <c r="K106" s="454"/>
      <c r="L106" s="454"/>
      <c r="M106" s="454"/>
      <c r="N106" s="454"/>
      <c r="O106" s="454"/>
      <c r="P106" s="454"/>
      <c r="Q106" s="454"/>
      <c r="R106" s="454"/>
      <c r="S106" s="454"/>
      <c r="T106" s="454"/>
      <c r="U106" s="454"/>
      <c r="V106" s="436"/>
      <c r="W106" s="436"/>
      <c r="X106" s="436"/>
      <c r="Y106" s="436"/>
      <c r="Z106" s="436"/>
      <c r="AA106" s="436"/>
      <c r="AB106" s="425"/>
      <c r="AC106" s="425"/>
      <c r="AD106" s="425"/>
      <c r="AE106" s="425"/>
      <c r="AF106" s="426"/>
      <c r="AG106" s="426"/>
      <c r="AH106" s="426"/>
      <c r="AI106" s="425"/>
      <c r="AJ106" s="425"/>
      <c r="AK106" s="437"/>
      <c r="AL106" s="437"/>
      <c r="AM106" s="437"/>
      <c r="AN106" s="437"/>
      <c r="AO106" s="437"/>
      <c r="AP106" s="466"/>
      <c r="AQ106" s="466"/>
      <c r="AR106" s="466"/>
      <c r="AS106" s="466"/>
      <c r="AT106" s="466"/>
      <c r="AU106" s="466"/>
      <c r="AV106" s="428"/>
      <c r="AW106" s="1246"/>
      <c r="AX106" s="422"/>
      <c r="AY106" s="422"/>
      <c r="AZ106" s="422"/>
      <c r="BA106" s="422"/>
      <c r="BB106" s="422"/>
      <c r="BC106" s="422"/>
      <c r="BD106" s="422"/>
      <c r="BE106" s="422"/>
      <c r="BF106" s="422"/>
      <c r="BG106" s="422"/>
      <c r="BH106" s="422"/>
      <c r="BI106" s="422"/>
      <c r="BJ106" s="422"/>
      <c r="BK106" s="422"/>
      <c r="BL106" s="422"/>
      <c r="BM106" s="422"/>
      <c r="BN106" s="422"/>
      <c r="BO106" s="422"/>
      <c r="BP106" s="422"/>
      <c r="BQ106" s="422"/>
      <c r="BR106" s="422"/>
      <c r="BS106" s="422"/>
      <c r="BT106" s="422"/>
      <c r="BU106" s="422"/>
      <c r="BV106" s="422"/>
      <c r="BW106" s="422"/>
      <c r="BX106" s="422"/>
      <c r="BY106" s="422"/>
      <c r="BZ106" s="422"/>
      <c r="CA106" s="422"/>
      <c r="CB106" s="422"/>
      <c r="CC106" s="422"/>
      <c r="CD106" s="422"/>
      <c r="CE106" s="422"/>
    </row>
    <row r="107" spans="1:83" ht="3.75" customHeight="1">
      <c r="A107" s="488"/>
      <c r="B107" s="489"/>
      <c r="C107" s="489"/>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89"/>
      <c r="AL107" s="489"/>
      <c r="AM107" s="489"/>
      <c r="AN107" s="489"/>
      <c r="AO107" s="489"/>
      <c r="AP107" s="489"/>
      <c r="AQ107" s="489"/>
      <c r="AR107" s="489"/>
      <c r="AS107" s="489"/>
      <c r="AT107" s="489"/>
      <c r="AU107" s="489"/>
      <c r="AV107" s="435"/>
      <c r="AW107" s="1246"/>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R107" s="422"/>
      <c r="BS107" s="422"/>
      <c r="BT107" s="422"/>
      <c r="BU107" s="422"/>
      <c r="BV107" s="422"/>
      <c r="BW107" s="422"/>
      <c r="BX107" s="422"/>
      <c r="BY107" s="422"/>
      <c r="BZ107" s="422"/>
      <c r="CA107" s="422"/>
      <c r="CB107" s="422"/>
      <c r="CC107" s="422"/>
      <c r="CD107" s="422"/>
      <c r="CE107" s="422"/>
    </row>
    <row r="108" spans="1:83" ht="13.5" customHeight="1">
      <c r="A108" s="1331" t="s">
        <v>917</v>
      </c>
      <c r="B108" s="1331"/>
      <c r="C108" s="1331"/>
      <c r="D108" s="1331"/>
      <c r="E108" s="1331"/>
      <c r="F108" s="1331"/>
      <c r="G108" s="1331"/>
      <c r="H108" s="1331"/>
      <c r="I108" s="1331"/>
      <c r="J108" s="1331"/>
      <c r="K108" s="1331"/>
      <c r="L108" s="1331"/>
      <c r="M108" s="1331"/>
      <c r="N108" s="1331"/>
      <c r="O108" s="1331"/>
      <c r="P108" s="1331"/>
      <c r="Q108" s="1331"/>
      <c r="R108" s="1331"/>
      <c r="S108" s="1331"/>
      <c r="T108" s="1331"/>
      <c r="U108" s="1331"/>
      <c r="V108" s="1331"/>
      <c r="W108" s="1331"/>
      <c r="X108" s="1331"/>
      <c r="Y108" s="1331"/>
      <c r="Z108" s="1331"/>
      <c r="AA108" s="1331"/>
      <c r="AB108" s="1331"/>
      <c r="AC108" s="1331"/>
      <c r="AD108" s="1331"/>
      <c r="AE108" s="1331"/>
      <c r="AF108" s="1331"/>
      <c r="AG108" s="1331"/>
      <c r="AH108" s="1331"/>
      <c r="AI108" s="1331"/>
      <c r="AJ108" s="1331"/>
      <c r="AK108" s="1331"/>
      <c r="AL108" s="1331"/>
      <c r="AM108" s="1331"/>
      <c r="AN108" s="1331"/>
      <c r="AO108" s="1331"/>
      <c r="AP108" s="1331"/>
      <c r="AQ108" s="1331"/>
      <c r="AR108" s="1331"/>
      <c r="AS108" s="1331"/>
      <c r="AT108" s="1331"/>
      <c r="AU108" s="1331"/>
      <c r="AV108" s="1331"/>
      <c r="AW108" s="1246"/>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R108" s="422"/>
      <c r="BS108" s="422"/>
      <c r="BT108" s="422"/>
      <c r="BU108" s="422"/>
      <c r="BV108" s="422"/>
      <c r="BW108" s="422"/>
      <c r="BX108" s="422"/>
      <c r="BY108" s="422"/>
      <c r="BZ108" s="422"/>
      <c r="CA108" s="422"/>
      <c r="CB108" s="422"/>
      <c r="CC108" s="422"/>
      <c r="CD108" s="422"/>
      <c r="CE108" s="422"/>
    </row>
    <row r="109" spans="1:83" ht="6" customHeight="1">
      <c r="A109" s="1354"/>
      <c r="B109" s="1354"/>
      <c r="C109" s="1354"/>
      <c r="D109" s="1354"/>
      <c r="E109" s="1354"/>
      <c r="F109" s="1354"/>
      <c r="G109" s="1354"/>
      <c r="H109" s="1354"/>
      <c r="I109" s="1354"/>
      <c r="J109" s="1354"/>
      <c r="K109" s="1354"/>
      <c r="L109" s="1354"/>
      <c r="M109" s="1354"/>
      <c r="N109" s="1354"/>
      <c r="O109" s="1354"/>
      <c r="P109" s="1354"/>
      <c r="Q109" s="1354"/>
      <c r="R109" s="1354"/>
      <c r="S109" s="1354"/>
      <c r="T109" s="1354"/>
      <c r="U109" s="1354"/>
      <c r="V109" s="1354"/>
      <c r="W109" s="1354"/>
      <c r="X109" s="1354"/>
      <c r="Y109" s="1354"/>
      <c r="Z109" s="1354"/>
      <c r="AA109" s="1337"/>
      <c r="AB109" s="420"/>
      <c r="AC109" s="421"/>
      <c r="AD109" s="421"/>
      <c r="AE109" s="421"/>
      <c r="AF109" s="421"/>
      <c r="AG109" s="421"/>
      <c r="AH109" s="421"/>
      <c r="AI109" s="421"/>
      <c r="AJ109" s="421"/>
      <c r="AK109" s="421"/>
      <c r="AL109" s="421"/>
      <c r="AM109" s="421"/>
      <c r="AN109" s="421"/>
      <c r="AO109" s="421"/>
      <c r="AP109" s="1355">
        <v>2009</v>
      </c>
      <c r="AQ109" s="1356"/>
      <c r="AR109" s="1356"/>
      <c r="AS109" s="1357"/>
      <c r="AT109" s="1320" t="s">
        <v>54</v>
      </c>
      <c r="AU109" s="1321"/>
      <c r="AV109" s="1322"/>
      <c r="AW109" s="1246"/>
      <c r="AX109" s="422"/>
      <c r="AY109" s="422"/>
      <c r="AZ109" s="422"/>
      <c r="BA109" s="422"/>
      <c r="BB109" s="422"/>
      <c r="BC109" s="422"/>
      <c r="BD109" s="422"/>
      <c r="BE109" s="422"/>
      <c r="BF109" s="422"/>
      <c r="BG109" s="422"/>
      <c r="BH109" s="422"/>
      <c r="BI109" s="422"/>
      <c r="BJ109" s="422"/>
      <c r="BK109" s="422"/>
      <c r="BL109" s="422"/>
      <c r="BM109" s="422"/>
      <c r="BN109" s="422"/>
      <c r="BO109" s="422"/>
      <c r="BP109" s="422"/>
      <c r="BQ109" s="422"/>
      <c r="BR109" s="422"/>
      <c r="BS109" s="422"/>
      <c r="BT109" s="422"/>
      <c r="BU109" s="422"/>
      <c r="BV109" s="422"/>
      <c r="BW109" s="422"/>
      <c r="BX109" s="422"/>
      <c r="BY109" s="422"/>
      <c r="BZ109" s="422"/>
      <c r="CA109" s="422"/>
      <c r="CB109" s="422"/>
      <c r="CC109" s="422"/>
      <c r="CD109" s="422"/>
      <c r="CE109" s="422"/>
    </row>
    <row r="110" spans="1:83" ht="12.75" customHeight="1">
      <c r="A110" s="1354"/>
      <c r="B110" s="1354"/>
      <c r="C110" s="1354"/>
      <c r="D110" s="1354"/>
      <c r="E110" s="1354"/>
      <c r="F110" s="1354"/>
      <c r="G110" s="1354"/>
      <c r="H110" s="1354"/>
      <c r="I110" s="1354"/>
      <c r="J110" s="1354"/>
      <c r="K110" s="1354"/>
      <c r="L110" s="1354"/>
      <c r="M110" s="1354"/>
      <c r="N110" s="1354"/>
      <c r="O110" s="1354"/>
      <c r="P110" s="1354"/>
      <c r="Q110" s="1354"/>
      <c r="R110" s="1354"/>
      <c r="S110" s="1354"/>
      <c r="T110" s="1354"/>
      <c r="U110" s="1354"/>
      <c r="V110" s="1354"/>
      <c r="W110" s="1354"/>
      <c r="X110" s="1354"/>
      <c r="Y110" s="1354"/>
      <c r="Z110" s="1354"/>
      <c r="AA110" s="1337"/>
      <c r="AB110" s="424"/>
      <c r="AC110" s="425" t="s">
        <v>452</v>
      </c>
      <c r="AD110" s="426"/>
      <c r="AE110" s="426"/>
      <c r="AF110" s="426"/>
      <c r="AG110" s="426"/>
      <c r="AH110" s="426"/>
      <c r="AI110" s="426"/>
      <c r="AJ110" s="426"/>
      <c r="AK110" s="426"/>
      <c r="AL110" s="426"/>
      <c r="AM110" s="426"/>
      <c r="AN110" s="426"/>
      <c r="AO110" s="426"/>
      <c r="AP110" s="1358"/>
      <c r="AQ110" s="1359"/>
      <c r="AR110" s="1359"/>
      <c r="AS110" s="1360"/>
      <c r="AT110" s="1323"/>
      <c r="AU110" s="1324"/>
      <c r="AV110" s="1325"/>
      <c r="AW110" s="1246"/>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R110" s="422"/>
      <c r="BS110" s="422"/>
      <c r="BT110" s="422"/>
      <c r="BU110" s="422"/>
      <c r="BV110" s="422"/>
      <c r="BW110" s="422"/>
      <c r="BX110" s="422"/>
      <c r="BY110" s="422"/>
      <c r="BZ110" s="422"/>
      <c r="CA110" s="422"/>
      <c r="CB110" s="422"/>
      <c r="CC110" s="422"/>
      <c r="CD110" s="422"/>
      <c r="CE110" s="422"/>
    </row>
    <row r="111" spans="1:83" ht="3.75" customHeight="1">
      <c r="A111" s="1354"/>
      <c r="B111" s="1354"/>
      <c r="C111" s="1354"/>
      <c r="D111" s="1354"/>
      <c r="E111" s="1354"/>
      <c r="F111" s="1354"/>
      <c r="G111" s="1354"/>
      <c r="H111" s="1354"/>
      <c r="I111" s="1354"/>
      <c r="J111" s="1354"/>
      <c r="K111" s="1354"/>
      <c r="L111" s="1354"/>
      <c r="M111" s="1354"/>
      <c r="N111" s="1354"/>
      <c r="O111" s="1354"/>
      <c r="P111" s="1354"/>
      <c r="Q111" s="1354"/>
      <c r="R111" s="1354"/>
      <c r="S111" s="1354"/>
      <c r="T111" s="1354"/>
      <c r="U111" s="1354"/>
      <c r="V111" s="1354"/>
      <c r="W111" s="1354"/>
      <c r="X111" s="1354"/>
      <c r="Y111" s="1354"/>
      <c r="Z111" s="1354"/>
      <c r="AA111" s="1337"/>
      <c r="AB111" s="424"/>
      <c r="AC111" s="426"/>
      <c r="AD111" s="426"/>
      <c r="AE111" s="426"/>
      <c r="AF111" s="426"/>
      <c r="AG111" s="426"/>
      <c r="AH111" s="426"/>
      <c r="AI111" s="426"/>
      <c r="AJ111" s="426"/>
      <c r="AK111" s="426"/>
      <c r="AL111" s="426"/>
      <c r="AM111" s="426"/>
      <c r="AN111" s="426"/>
      <c r="AO111" s="426"/>
      <c r="AP111" s="427"/>
      <c r="AQ111" s="427"/>
      <c r="AR111" s="427"/>
      <c r="AS111" s="427"/>
      <c r="AT111" s="425"/>
      <c r="AU111" s="425"/>
      <c r="AV111" s="428"/>
      <c r="AW111" s="1246"/>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R111" s="422"/>
      <c r="BS111" s="422"/>
      <c r="BT111" s="422"/>
      <c r="BU111" s="422"/>
      <c r="BV111" s="422"/>
      <c r="BW111" s="422"/>
      <c r="BX111" s="422"/>
      <c r="BY111" s="422"/>
      <c r="BZ111" s="422"/>
      <c r="CA111" s="422"/>
      <c r="CB111" s="422"/>
      <c r="CC111" s="422"/>
      <c r="CD111" s="422"/>
      <c r="CE111" s="422"/>
    </row>
    <row r="112" spans="1:83" ht="12.75" customHeight="1">
      <c r="A112" s="1354"/>
      <c r="B112" s="1354"/>
      <c r="C112" s="1354"/>
      <c r="D112" s="1354"/>
      <c r="E112" s="1354"/>
      <c r="F112" s="1354"/>
      <c r="G112" s="1354"/>
      <c r="H112" s="1354"/>
      <c r="I112" s="1354"/>
      <c r="J112" s="1354"/>
      <c r="K112" s="1354"/>
      <c r="L112" s="1354"/>
      <c r="M112" s="1354"/>
      <c r="N112" s="1354"/>
      <c r="O112" s="1354"/>
      <c r="P112" s="1354"/>
      <c r="Q112" s="1354"/>
      <c r="R112" s="1354"/>
      <c r="S112" s="1354"/>
      <c r="T112" s="1354"/>
      <c r="U112" s="1354"/>
      <c r="V112" s="1354"/>
      <c r="W112" s="1354"/>
      <c r="X112" s="1354"/>
      <c r="Y112" s="1354"/>
      <c r="Z112" s="1354"/>
      <c r="AA112" s="1337"/>
      <c r="AB112" s="429"/>
      <c r="AC112" s="425" t="s">
        <v>9</v>
      </c>
      <c r="AD112" s="425"/>
      <c r="AE112" s="425"/>
      <c r="AF112" s="425"/>
      <c r="AG112" s="425"/>
      <c r="AH112" s="425"/>
      <c r="AI112" s="425"/>
      <c r="AJ112" s="425"/>
      <c r="AK112" s="430"/>
      <c r="AL112" s="430"/>
      <c r="AM112" s="430"/>
      <c r="AN112" s="430"/>
      <c r="AO112" s="430"/>
      <c r="AP112" s="1326" t="s">
        <v>83</v>
      </c>
      <c r="AQ112" s="1326"/>
      <c r="AR112" s="1326"/>
      <c r="AS112" s="1326"/>
      <c r="AT112" s="425"/>
      <c r="AU112" s="425"/>
      <c r="AV112" s="428"/>
      <c r="AW112" s="1246"/>
      <c r="AX112" s="422"/>
      <c r="AY112" s="422"/>
      <c r="AZ112" s="422"/>
      <c r="BA112" s="422"/>
      <c r="BB112" s="422"/>
      <c r="BC112" s="422"/>
      <c r="BD112" s="422"/>
      <c r="BE112" s="422"/>
      <c r="BF112" s="422"/>
      <c r="BG112" s="422"/>
      <c r="BH112" s="422"/>
      <c r="BI112" s="422"/>
      <c r="BJ112" s="422"/>
      <c r="BK112" s="422"/>
      <c r="BL112" s="422"/>
      <c r="BM112" s="422"/>
      <c r="BN112" s="422"/>
      <c r="BO112" s="422"/>
      <c r="BP112" s="422"/>
      <c r="BQ112" s="422"/>
      <c r="BR112" s="422"/>
      <c r="BS112" s="422"/>
      <c r="BT112" s="422"/>
      <c r="BU112" s="422"/>
      <c r="BV112" s="422"/>
      <c r="BW112" s="422"/>
      <c r="BX112" s="422"/>
      <c r="BY112" s="422"/>
      <c r="BZ112" s="422"/>
      <c r="CA112" s="422"/>
      <c r="CB112" s="422"/>
      <c r="CC112" s="422"/>
      <c r="CD112" s="422"/>
      <c r="CE112" s="422"/>
    </row>
    <row r="113" spans="1:83" ht="3.75" customHeight="1">
      <c r="A113" s="1354"/>
      <c r="B113" s="1354"/>
      <c r="C113" s="1354"/>
      <c r="D113" s="1354"/>
      <c r="E113" s="1354"/>
      <c r="F113" s="1354"/>
      <c r="G113" s="1354"/>
      <c r="H113" s="1354"/>
      <c r="I113" s="1354"/>
      <c r="J113" s="1354"/>
      <c r="K113" s="1354"/>
      <c r="L113" s="1354"/>
      <c r="M113" s="1354"/>
      <c r="N113" s="1354"/>
      <c r="O113" s="1354"/>
      <c r="P113" s="1354"/>
      <c r="Q113" s="1354"/>
      <c r="R113" s="1354"/>
      <c r="S113" s="1354"/>
      <c r="T113" s="1354"/>
      <c r="U113" s="1354"/>
      <c r="V113" s="1354"/>
      <c r="W113" s="1354"/>
      <c r="X113" s="1354"/>
      <c r="Y113" s="1354"/>
      <c r="Z113" s="1354"/>
      <c r="AA113" s="1337"/>
      <c r="AB113" s="429"/>
      <c r="AC113" s="425"/>
      <c r="AD113" s="425"/>
      <c r="AE113" s="425"/>
      <c r="AF113" s="425"/>
      <c r="AG113" s="425"/>
      <c r="AH113" s="425"/>
      <c r="AI113" s="425"/>
      <c r="AJ113" s="425"/>
      <c r="AK113" s="430"/>
      <c r="AL113" s="430"/>
      <c r="AM113" s="430"/>
      <c r="AN113" s="430"/>
      <c r="AO113" s="430"/>
      <c r="AP113" s="430"/>
      <c r="AQ113" s="430"/>
      <c r="AR113" s="430"/>
      <c r="AS113" s="430"/>
      <c r="AT113" s="425"/>
      <c r="AU113" s="425"/>
      <c r="AV113" s="428"/>
      <c r="AW113" s="1246"/>
      <c r="AX113" s="422"/>
      <c r="AY113" s="422"/>
      <c r="AZ113" s="422"/>
      <c r="BA113" s="422"/>
      <c r="BB113" s="422"/>
      <c r="BC113" s="422"/>
      <c r="BD113" s="422"/>
      <c r="BE113" s="422"/>
      <c r="BF113" s="422"/>
      <c r="BG113" s="422"/>
      <c r="BH113" s="422"/>
      <c r="BI113" s="422"/>
      <c r="BJ113" s="422"/>
      <c r="BK113" s="422"/>
      <c r="BL113" s="422"/>
      <c r="BM113" s="422"/>
      <c r="BN113" s="422"/>
      <c r="BO113" s="422"/>
      <c r="BP113" s="422"/>
      <c r="BQ113" s="422"/>
      <c r="BR113" s="422"/>
      <c r="BS113" s="422"/>
      <c r="BT113" s="422"/>
      <c r="BU113" s="422"/>
      <c r="BV113" s="422"/>
      <c r="BW113" s="422"/>
      <c r="BX113" s="422"/>
      <c r="BY113" s="422"/>
      <c r="BZ113" s="422"/>
      <c r="CA113" s="422"/>
      <c r="CB113" s="422"/>
      <c r="CC113" s="422"/>
      <c r="CD113" s="422"/>
      <c r="CE113" s="422"/>
    </row>
    <row r="114" spans="1:83" ht="12.75" customHeight="1">
      <c r="A114" s="1354"/>
      <c r="B114" s="1354"/>
      <c r="C114" s="1354"/>
      <c r="D114" s="1354"/>
      <c r="E114" s="1354"/>
      <c r="F114" s="1354"/>
      <c r="G114" s="1354"/>
      <c r="H114" s="1354"/>
      <c r="I114" s="1354"/>
      <c r="J114" s="1354"/>
      <c r="K114" s="1354"/>
      <c r="L114" s="1354"/>
      <c r="M114" s="1354"/>
      <c r="N114" s="1354"/>
      <c r="O114" s="1354"/>
      <c r="P114" s="1354"/>
      <c r="Q114" s="1354"/>
      <c r="R114" s="1354"/>
      <c r="S114" s="1354"/>
      <c r="T114" s="1354"/>
      <c r="U114" s="1354"/>
      <c r="V114" s="1354"/>
      <c r="W114" s="1354"/>
      <c r="X114" s="1354"/>
      <c r="Y114" s="1354"/>
      <c r="Z114" s="1354"/>
      <c r="AA114" s="1337"/>
      <c r="AB114" s="431"/>
      <c r="AC114" s="432" t="s">
        <v>10</v>
      </c>
      <c r="AD114" s="432"/>
      <c r="AE114" s="432"/>
      <c r="AF114" s="432"/>
      <c r="AG114" s="432"/>
      <c r="AH114" s="432"/>
      <c r="AI114" s="432"/>
      <c r="AJ114" s="432"/>
      <c r="AK114" s="430"/>
      <c r="AL114" s="430"/>
      <c r="AM114" s="430"/>
      <c r="AN114" s="430"/>
      <c r="AO114" s="430"/>
      <c r="AP114" s="1326"/>
      <c r="AQ114" s="1326"/>
      <c r="AR114" s="1326"/>
      <c r="AS114" s="1326"/>
      <c r="AT114" s="425"/>
      <c r="AU114" s="425"/>
      <c r="AV114" s="428"/>
      <c r="AW114" s="1246"/>
      <c r="AX114" s="422"/>
      <c r="AY114" s="422"/>
      <c r="AZ114" s="422"/>
      <c r="BA114" s="422"/>
      <c r="BB114" s="422"/>
      <c r="BC114" s="422"/>
      <c r="BD114" s="422"/>
      <c r="BE114" s="422"/>
      <c r="BF114" s="422"/>
      <c r="BG114" s="422"/>
      <c r="BH114" s="422"/>
      <c r="BI114" s="422"/>
      <c r="BJ114" s="422"/>
      <c r="BK114" s="422"/>
      <c r="BL114" s="422"/>
      <c r="BM114" s="422"/>
      <c r="BN114" s="422"/>
      <c r="BO114" s="422"/>
      <c r="BP114" s="422"/>
      <c r="BQ114" s="422"/>
      <c r="BR114" s="422"/>
      <c r="BS114" s="422"/>
      <c r="BT114" s="422"/>
      <c r="BU114" s="422"/>
      <c r="BV114" s="422"/>
      <c r="BW114" s="422"/>
      <c r="BX114" s="422"/>
      <c r="BY114" s="422"/>
      <c r="BZ114" s="422"/>
      <c r="CA114" s="422"/>
      <c r="CB114" s="422"/>
      <c r="CC114" s="422"/>
      <c r="CD114" s="422"/>
      <c r="CE114" s="422"/>
    </row>
    <row r="115" spans="1:83" ht="3.75" customHeight="1">
      <c r="A115" s="1354"/>
      <c r="B115" s="1354"/>
      <c r="C115" s="1354"/>
      <c r="D115" s="1354"/>
      <c r="E115" s="1354"/>
      <c r="F115" s="1354"/>
      <c r="G115" s="1354"/>
      <c r="H115" s="1354"/>
      <c r="I115" s="1354"/>
      <c r="J115" s="1354"/>
      <c r="K115" s="1354"/>
      <c r="L115" s="1354"/>
      <c r="M115" s="1354"/>
      <c r="N115" s="1354"/>
      <c r="O115" s="1354"/>
      <c r="P115" s="1354"/>
      <c r="Q115" s="1354"/>
      <c r="R115" s="1354"/>
      <c r="S115" s="1354"/>
      <c r="T115" s="1354"/>
      <c r="U115" s="1354"/>
      <c r="V115" s="1354"/>
      <c r="W115" s="1354"/>
      <c r="X115" s="1354"/>
      <c r="Y115" s="1354"/>
      <c r="Z115" s="1354"/>
      <c r="AA115" s="1337"/>
      <c r="AB115" s="431"/>
      <c r="AC115" s="432"/>
      <c r="AD115" s="432"/>
      <c r="AE115" s="432"/>
      <c r="AF115" s="432"/>
      <c r="AG115" s="432"/>
      <c r="AH115" s="432"/>
      <c r="AI115" s="432"/>
      <c r="AJ115" s="432"/>
      <c r="AK115" s="430"/>
      <c r="AL115" s="430"/>
      <c r="AM115" s="430"/>
      <c r="AN115" s="430"/>
      <c r="AO115" s="430"/>
      <c r="AP115" s="430"/>
      <c r="AQ115" s="430"/>
      <c r="AR115" s="430"/>
      <c r="AS115" s="430"/>
      <c r="AT115" s="425"/>
      <c r="AU115" s="425"/>
      <c r="AV115" s="428"/>
      <c r="AW115" s="1246"/>
      <c r="AX115" s="422"/>
      <c r="AY115" s="422"/>
      <c r="AZ115" s="422"/>
      <c r="BA115" s="422"/>
      <c r="BB115" s="422"/>
      <c r="BC115" s="422"/>
      <c r="BD115" s="422"/>
      <c r="BE115" s="422"/>
      <c r="BF115" s="422"/>
      <c r="BG115" s="422"/>
      <c r="BH115" s="422"/>
      <c r="BI115" s="422"/>
      <c r="BJ115" s="422"/>
      <c r="BK115" s="422"/>
      <c r="BL115" s="422"/>
      <c r="BM115" s="422"/>
      <c r="BN115" s="422"/>
      <c r="BO115" s="422"/>
      <c r="BP115" s="422"/>
      <c r="BQ115" s="422"/>
      <c r="BR115" s="422"/>
      <c r="BS115" s="422"/>
      <c r="BT115" s="422"/>
      <c r="BU115" s="422"/>
      <c r="BV115" s="422"/>
      <c r="BW115" s="422"/>
      <c r="BX115" s="422"/>
      <c r="BY115" s="422"/>
      <c r="BZ115" s="422"/>
      <c r="CA115" s="422"/>
      <c r="CB115" s="422"/>
      <c r="CC115" s="422"/>
      <c r="CD115" s="422"/>
      <c r="CE115" s="422"/>
    </row>
    <row r="116" spans="1:83" ht="12.75" customHeight="1">
      <c r="A116" s="1354"/>
      <c r="B116" s="1354"/>
      <c r="C116" s="1354"/>
      <c r="D116" s="1354"/>
      <c r="E116" s="1354"/>
      <c r="F116" s="1354"/>
      <c r="G116" s="1354"/>
      <c r="H116" s="1354"/>
      <c r="I116" s="1354"/>
      <c r="J116" s="1354"/>
      <c r="K116" s="1354"/>
      <c r="L116" s="1354"/>
      <c r="M116" s="1354"/>
      <c r="N116" s="1354"/>
      <c r="O116" s="1354"/>
      <c r="P116" s="1354"/>
      <c r="Q116" s="1354"/>
      <c r="R116" s="1354"/>
      <c r="S116" s="1354"/>
      <c r="T116" s="1354"/>
      <c r="U116" s="1354"/>
      <c r="V116" s="1354"/>
      <c r="W116" s="1354"/>
      <c r="X116" s="1354"/>
      <c r="Y116" s="1354"/>
      <c r="Z116" s="1354"/>
      <c r="AA116" s="1337"/>
      <c r="AB116" s="431"/>
      <c r="AC116" s="432" t="s">
        <v>451</v>
      </c>
      <c r="AD116" s="432"/>
      <c r="AE116" s="432"/>
      <c r="AF116" s="432"/>
      <c r="AG116" s="432"/>
      <c r="AH116" s="432"/>
      <c r="AI116" s="432"/>
      <c r="AJ116" s="432"/>
      <c r="AK116" s="430"/>
      <c r="AL116" s="430"/>
      <c r="AM116" s="1326" t="str">
        <f>NTN</f>
        <v>1298149-4</v>
      </c>
      <c r="AN116" s="1326"/>
      <c r="AO116" s="1326"/>
      <c r="AP116" s="1326"/>
      <c r="AQ116" s="1326"/>
      <c r="AR116" s="1326"/>
      <c r="AS116" s="1326"/>
      <c r="AT116" s="425"/>
      <c r="AU116" s="425"/>
      <c r="AV116" s="428"/>
      <c r="AW116" s="1246"/>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2"/>
      <c r="CD116" s="422"/>
      <c r="CE116" s="422"/>
    </row>
    <row r="117" spans="1:83" ht="3.75" customHeight="1">
      <c r="A117" s="1354"/>
      <c r="B117" s="1354"/>
      <c r="C117" s="1354"/>
      <c r="D117" s="1354"/>
      <c r="E117" s="1354"/>
      <c r="F117" s="1354"/>
      <c r="G117" s="1354"/>
      <c r="H117" s="1354"/>
      <c r="I117" s="1354"/>
      <c r="J117" s="1354"/>
      <c r="K117" s="1354"/>
      <c r="L117" s="1354"/>
      <c r="M117" s="1354"/>
      <c r="N117" s="1354"/>
      <c r="O117" s="1354"/>
      <c r="P117" s="1354"/>
      <c r="Q117" s="1354"/>
      <c r="R117" s="1354"/>
      <c r="S117" s="1354"/>
      <c r="T117" s="1354"/>
      <c r="U117" s="1354"/>
      <c r="V117" s="1354"/>
      <c r="W117" s="1354"/>
      <c r="X117" s="1354"/>
      <c r="Y117" s="1354"/>
      <c r="Z117" s="1354"/>
      <c r="AA117" s="1337"/>
      <c r="AB117" s="431"/>
      <c r="AC117" s="432"/>
      <c r="AD117" s="432"/>
      <c r="AE117" s="432"/>
      <c r="AF117" s="432"/>
      <c r="AG117" s="432"/>
      <c r="AH117" s="432"/>
      <c r="AI117" s="432"/>
      <c r="AJ117" s="432"/>
      <c r="AK117" s="430"/>
      <c r="AL117" s="430"/>
      <c r="AM117" s="430"/>
      <c r="AN117" s="430"/>
      <c r="AO117" s="430"/>
      <c r="AP117" s="430"/>
      <c r="AQ117" s="430"/>
      <c r="AR117" s="430"/>
      <c r="AS117" s="430"/>
      <c r="AT117" s="425"/>
      <c r="AU117" s="425"/>
      <c r="AV117" s="428"/>
      <c r="AW117" s="1246"/>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R117" s="422"/>
      <c r="BS117" s="422"/>
      <c r="BT117" s="422"/>
      <c r="BU117" s="422"/>
      <c r="BV117" s="422"/>
      <c r="BW117" s="422"/>
      <c r="BX117" s="422"/>
      <c r="BY117" s="422"/>
      <c r="BZ117" s="422"/>
      <c r="CA117" s="422"/>
      <c r="CB117" s="422"/>
      <c r="CC117" s="422"/>
      <c r="CD117" s="422"/>
      <c r="CE117" s="422"/>
    </row>
    <row r="118" spans="1:83" ht="12.75" customHeight="1">
      <c r="A118" s="1354"/>
      <c r="B118" s="1354"/>
      <c r="C118" s="1354"/>
      <c r="D118" s="1354"/>
      <c r="E118" s="1354"/>
      <c r="F118" s="1354"/>
      <c r="G118" s="1354"/>
      <c r="H118" s="1354"/>
      <c r="I118" s="1354"/>
      <c r="J118" s="1354"/>
      <c r="K118" s="1354"/>
      <c r="L118" s="1354"/>
      <c r="M118" s="1354"/>
      <c r="N118" s="1354"/>
      <c r="O118" s="1354"/>
      <c r="P118" s="1354"/>
      <c r="Q118" s="1354"/>
      <c r="R118" s="1354"/>
      <c r="S118" s="1354"/>
      <c r="T118" s="1354"/>
      <c r="U118" s="1354"/>
      <c r="V118" s="1354"/>
      <c r="W118" s="1354"/>
      <c r="X118" s="1354"/>
      <c r="Y118" s="1354"/>
      <c r="Z118" s="1354"/>
      <c r="AA118" s="1337"/>
      <c r="AB118" s="429"/>
      <c r="AC118" s="425" t="s">
        <v>11</v>
      </c>
      <c r="AD118" s="425"/>
      <c r="AE118" s="425"/>
      <c r="AF118" s="425"/>
      <c r="AG118" s="425"/>
      <c r="AH118" s="425"/>
      <c r="AI118" s="425"/>
      <c r="AJ118" s="425"/>
      <c r="AK118" s="1326" t="str">
        <f>'Cmpt''n'!I3</f>
        <v>35201-1514787-5</v>
      </c>
      <c r="AL118" s="1326"/>
      <c r="AM118" s="1326"/>
      <c r="AN118" s="1326"/>
      <c r="AO118" s="1326"/>
      <c r="AP118" s="1326"/>
      <c r="AQ118" s="1326"/>
      <c r="AR118" s="1326"/>
      <c r="AS118" s="1326"/>
      <c r="AT118" s="425"/>
      <c r="AU118" s="425"/>
      <c r="AV118" s="428"/>
      <c r="AW118" s="1246"/>
      <c r="AX118" s="422"/>
      <c r="AY118" s="422"/>
      <c r="AZ118" s="422"/>
      <c r="BA118" s="422"/>
      <c r="BB118" s="422"/>
      <c r="BC118" s="422"/>
      <c r="BD118" s="422"/>
      <c r="BE118" s="422"/>
      <c r="BF118" s="422"/>
      <c r="BG118" s="422"/>
      <c r="BH118" s="422"/>
      <c r="BI118" s="422"/>
      <c r="BJ118" s="422"/>
      <c r="BK118" s="422"/>
      <c r="BL118" s="422"/>
      <c r="BM118" s="422"/>
      <c r="BN118" s="422"/>
      <c r="BO118" s="422"/>
      <c r="BP118" s="422"/>
      <c r="BQ118" s="422"/>
      <c r="BR118" s="422"/>
      <c r="BS118" s="422"/>
      <c r="BT118" s="422"/>
      <c r="BU118" s="422"/>
      <c r="BV118" s="422"/>
      <c r="BW118" s="422"/>
      <c r="BX118" s="422"/>
      <c r="BY118" s="422"/>
      <c r="BZ118" s="422"/>
      <c r="CA118" s="422"/>
      <c r="CB118" s="422"/>
      <c r="CC118" s="422"/>
      <c r="CD118" s="422"/>
      <c r="CE118" s="422"/>
    </row>
    <row r="119" spans="1:83" ht="6" customHeight="1">
      <c r="A119" s="1354"/>
      <c r="B119" s="1354"/>
      <c r="C119" s="1354"/>
      <c r="D119" s="1354"/>
      <c r="E119" s="1354"/>
      <c r="F119" s="1354"/>
      <c r="G119" s="1354"/>
      <c r="H119" s="1354"/>
      <c r="I119" s="1354"/>
      <c r="J119" s="1354"/>
      <c r="K119" s="1354"/>
      <c r="L119" s="1354"/>
      <c r="M119" s="1354"/>
      <c r="N119" s="1354"/>
      <c r="O119" s="1354"/>
      <c r="P119" s="1354"/>
      <c r="Q119" s="1354"/>
      <c r="R119" s="1354"/>
      <c r="S119" s="1354"/>
      <c r="T119" s="1354"/>
      <c r="U119" s="1354"/>
      <c r="V119" s="1354"/>
      <c r="W119" s="1354"/>
      <c r="X119" s="1354"/>
      <c r="Y119" s="1354"/>
      <c r="Z119" s="1354"/>
      <c r="AA119" s="1337"/>
      <c r="AB119" s="433"/>
      <c r="AC119" s="434"/>
      <c r="AD119" s="434"/>
      <c r="AE119" s="434"/>
      <c r="AF119" s="434"/>
      <c r="AG119" s="434"/>
      <c r="AH119" s="434"/>
      <c r="AI119" s="434"/>
      <c r="AJ119" s="434"/>
      <c r="AK119" s="1353" t="s">
        <v>55</v>
      </c>
      <c r="AL119" s="1353"/>
      <c r="AM119" s="1353"/>
      <c r="AN119" s="1353"/>
      <c r="AO119" s="1353"/>
      <c r="AP119" s="1353"/>
      <c r="AQ119" s="1353"/>
      <c r="AR119" s="1353"/>
      <c r="AS119" s="1353"/>
      <c r="AT119" s="434"/>
      <c r="AU119" s="434"/>
      <c r="AV119" s="435"/>
      <c r="AW119" s="1246"/>
      <c r="AX119" s="422"/>
      <c r="AY119" s="422"/>
      <c r="AZ119" s="422"/>
      <c r="BA119" s="422"/>
      <c r="BB119" s="422"/>
      <c r="BC119" s="422"/>
      <c r="BD119" s="422"/>
      <c r="BE119" s="422"/>
      <c r="BF119" s="422"/>
      <c r="BG119" s="422"/>
      <c r="BH119" s="422"/>
      <c r="BI119" s="422"/>
      <c r="BJ119" s="422"/>
      <c r="BK119" s="422"/>
      <c r="BL119" s="422"/>
      <c r="BM119" s="422"/>
      <c r="BN119" s="422"/>
      <c r="BO119" s="422"/>
      <c r="BP119" s="422"/>
      <c r="BQ119" s="422"/>
      <c r="BR119" s="422"/>
      <c r="BS119" s="422"/>
      <c r="BT119" s="422"/>
      <c r="BU119" s="422"/>
      <c r="BV119" s="422"/>
      <c r="BW119" s="422"/>
      <c r="BX119" s="422"/>
      <c r="BY119" s="422"/>
      <c r="BZ119" s="422"/>
      <c r="CA119" s="422"/>
      <c r="CB119" s="422"/>
      <c r="CC119" s="422"/>
      <c r="CD119" s="422"/>
      <c r="CE119" s="422"/>
    </row>
    <row r="120" spans="1:83" ht="3.75" customHeight="1">
      <c r="A120" s="419"/>
      <c r="B120" s="419"/>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36"/>
      <c r="AB120" s="425"/>
      <c r="AC120" s="425"/>
      <c r="AD120" s="425"/>
      <c r="AE120" s="425"/>
      <c r="AF120" s="425"/>
      <c r="AG120" s="425"/>
      <c r="AH120" s="425"/>
      <c r="AI120" s="425"/>
      <c r="AJ120" s="425"/>
      <c r="AK120" s="437"/>
      <c r="AL120" s="437"/>
      <c r="AM120" s="437"/>
      <c r="AN120" s="437"/>
      <c r="AO120" s="437"/>
      <c r="AP120" s="437"/>
      <c r="AQ120" s="437"/>
      <c r="AR120" s="437"/>
      <c r="AS120" s="437"/>
      <c r="AT120" s="425"/>
      <c r="AU120" s="425"/>
      <c r="AV120" s="425"/>
      <c r="AW120" s="1246"/>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2"/>
      <c r="BT120" s="422"/>
      <c r="BU120" s="422"/>
      <c r="BV120" s="422"/>
      <c r="BW120" s="422"/>
      <c r="BX120" s="422"/>
      <c r="BY120" s="422"/>
      <c r="BZ120" s="422"/>
      <c r="CA120" s="422"/>
      <c r="CB120" s="422"/>
      <c r="CC120" s="422"/>
      <c r="CD120" s="422"/>
      <c r="CE120" s="422"/>
    </row>
    <row r="121" spans="1:83" ht="13.5" customHeight="1">
      <c r="A121" s="1352" t="s">
        <v>13</v>
      </c>
      <c r="B121" s="1349"/>
      <c r="C121" s="1349"/>
      <c r="D121" s="1349"/>
      <c r="E121" s="1349"/>
      <c r="F121" s="1349"/>
      <c r="G121" s="1349"/>
      <c r="H121" s="1349"/>
      <c r="I121" s="1349"/>
      <c r="J121" s="1349"/>
      <c r="K121" s="1349"/>
      <c r="L121" s="1349"/>
      <c r="M121" s="1349"/>
      <c r="N121" s="1349"/>
      <c r="O121" s="1349"/>
      <c r="P121" s="1349"/>
      <c r="Q121" s="1349"/>
      <c r="R121" s="1349"/>
      <c r="S121" s="1349"/>
      <c r="T121" s="1349"/>
      <c r="U121" s="1349"/>
      <c r="V121" s="1349"/>
      <c r="W121" s="1349"/>
      <c r="X121" s="1349"/>
      <c r="Y121" s="1349"/>
      <c r="Z121" s="1349"/>
      <c r="AA121" s="1349"/>
      <c r="AB121" s="1349"/>
      <c r="AC121" s="1349"/>
      <c r="AD121" s="1349"/>
      <c r="AE121" s="438"/>
      <c r="AF121" s="1349" t="s">
        <v>449</v>
      </c>
      <c r="AG121" s="1349"/>
      <c r="AH121" s="1349"/>
      <c r="AI121" s="438"/>
      <c r="AJ121" s="1349"/>
      <c r="AK121" s="1349"/>
      <c r="AL121" s="1349"/>
      <c r="AM121" s="1349"/>
      <c r="AN121" s="1349"/>
      <c r="AO121" s="1349"/>
      <c r="AP121" s="1349" t="s">
        <v>14</v>
      </c>
      <c r="AQ121" s="1349"/>
      <c r="AR121" s="1349"/>
      <c r="AS121" s="1349"/>
      <c r="AT121" s="1349"/>
      <c r="AU121" s="1349"/>
      <c r="AV121" s="439"/>
      <c r="AW121" s="1246"/>
      <c r="AX121" s="422"/>
      <c r="AY121" s="422"/>
      <c r="AZ121" s="422"/>
      <c r="BA121" s="422"/>
      <c r="BB121" s="422"/>
      <c r="BC121" s="422"/>
      <c r="BD121" s="422"/>
      <c r="BE121" s="422"/>
      <c r="BF121" s="422"/>
      <c r="BG121" s="422"/>
      <c r="BH121" s="422"/>
      <c r="BI121" s="422"/>
      <c r="BJ121" s="422"/>
      <c r="BK121" s="422"/>
      <c r="BL121" s="422"/>
      <c r="BM121" s="422"/>
      <c r="BN121" s="422"/>
      <c r="BO121" s="422"/>
      <c r="BP121" s="422"/>
      <c r="BQ121" s="422"/>
      <c r="BR121" s="422"/>
      <c r="BS121" s="422"/>
      <c r="BT121" s="422"/>
      <c r="BU121" s="422"/>
      <c r="BV121" s="422"/>
      <c r="BW121" s="422"/>
      <c r="BX121" s="422"/>
      <c r="BY121" s="422"/>
      <c r="BZ121" s="422"/>
      <c r="CA121" s="422"/>
      <c r="CB121" s="422"/>
      <c r="CC121" s="422"/>
      <c r="CD121" s="422"/>
      <c r="CE121" s="422"/>
    </row>
    <row r="122" spans="1:83" ht="3.75" customHeight="1">
      <c r="A122" s="490"/>
      <c r="B122" s="490"/>
      <c r="C122" s="490"/>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490"/>
      <c r="AK122" s="490"/>
      <c r="AL122" s="490"/>
      <c r="AM122" s="490"/>
      <c r="AN122" s="490"/>
      <c r="AO122" s="490"/>
      <c r="AP122" s="490"/>
      <c r="AQ122" s="490"/>
      <c r="AR122" s="490"/>
      <c r="AS122" s="490"/>
      <c r="AT122" s="490"/>
      <c r="AU122" s="490"/>
      <c r="AV122" s="490"/>
      <c r="AW122" s="1246"/>
      <c r="AX122" s="422"/>
      <c r="AY122" s="422"/>
      <c r="AZ122" s="422"/>
      <c r="BA122" s="422"/>
      <c r="BB122" s="422"/>
      <c r="BC122" s="422"/>
      <c r="BD122" s="422"/>
      <c r="BE122" s="422"/>
      <c r="BF122" s="422"/>
      <c r="BG122" s="422"/>
      <c r="BH122" s="422"/>
      <c r="BI122" s="422"/>
      <c r="BJ122" s="422"/>
      <c r="BK122" s="422"/>
      <c r="BL122" s="422"/>
      <c r="BM122" s="422"/>
      <c r="BN122" s="422"/>
      <c r="BO122" s="422"/>
      <c r="BP122" s="422"/>
      <c r="BQ122" s="422"/>
      <c r="BR122" s="422"/>
      <c r="BS122" s="422"/>
      <c r="BT122" s="422"/>
      <c r="BU122" s="422"/>
      <c r="BV122" s="422"/>
      <c r="BW122" s="422"/>
      <c r="BX122" s="422"/>
      <c r="BY122" s="422"/>
      <c r="BZ122" s="422"/>
      <c r="CA122" s="422"/>
      <c r="CB122" s="422"/>
      <c r="CC122" s="422"/>
      <c r="CD122" s="422"/>
      <c r="CE122" s="422"/>
    </row>
    <row r="123" spans="1:83" ht="13.5" customHeight="1">
      <c r="A123" s="491" t="s">
        <v>56</v>
      </c>
      <c r="B123" s="492"/>
      <c r="C123" s="443" t="s">
        <v>57</v>
      </c>
      <c r="D123" s="443"/>
      <c r="E123" s="443"/>
      <c r="F123" s="443"/>
      <c r="G123" s="443"/>
      <c r="H123" s="443"/>
      <c r="I123" s="443"/>
      <c r="J123" s="443"/>
      <c r="K123" s="443"/>
      <c r="L123" s="443"/>
      <c r="M123" s="443"/>
      <c r="N123" s="443"/>
      <c r="O123" s="443"/>
      <c r="P123" s="443"/>
      <c r="Q123" s="443"/>
      <c r="R123" s="443"/>
      <c r="S123" s="443"/>
      <c r="T123" s="443"/>
      <c r="U123" s="443"/>
      <c r="V123" s="447"/>
      <c r="W123" s="447"/>
      <c r="X123" s="447"/>
      <c r="Y123" s="447"/>
      <c r="Z123" s="447"/>
      <c r="AA123" s="447"/>
      <c r="AB123" s="448"/>
      <c r="AC123" s="448"/>
      <c r="AD123" s="448"/>
      <c r="AE123" s="448"/>
      <c r="AF123" s="448"/>
      <c r="AG123" s="448"/>
      <c r="AH123" s="448"/>
      <c r="AI123" s="448"/>
      <c r="AJ123" s="448"/>
      <c r="AK123" s="449"/>
      <c r="AL123" s="449"/>
      <c r="AM123" s="449"/>
      <c r="AN123" s="449"/>
      <c r="AO123" s="449"/>
      <c r="AP123" s="449"/>
      <c r="AQ123" s="449"/>
      <c r="AR123" s="449"/>
      <c r="AS123" s="449"/>
      <c r="AT123" s="448"/>
      <c r="AU123" s="448"/>
      <c r="AV123" s="450"/>
      <c r="AW123" s="1246"/>
      <c r="AX123" s="422"/>
      <c r="AY123" s="422"/>
      <c r="AZ123" s="422"/>
      <c r="BA123" s="422"/>
      <c r="BB123" s="422"/>
      <c r="BC123" s="422"/>
      <c r="BD123" s="422"/>
      <c r="BE123" s="422"/>
      <c r="BF123" s="422"/>
      <c r="BG123" s="422"/>
      <c r="BH123" s="422"/>
      <c r="BI123" s="422"/>
      <c r="BJ123" s="422"/>
      <c r="BK123" s="422"/>
      <c r="BL123" s="422"/>
      <c r="BM123" s="422"/>
      <c r="BN123" s="422"/>
      <c r="BO123" s="422"/>
      <c r="BP123" s="422"/>
      <c r="BQ123" s="422"/>
      <c r="BR123" s="422"/>
      <c r="BS123" s="422"/>
      <c r="BT123" s="422"/>
      <c r="BU123" s="422"/>
      <c r="BV123" s="422"/>
      <c r="BW123" s="422"/>
      <c r="BX123" s="422"/>
      <c r="BY123" s="422"/>
      <c r="BZ123" s="422"/>
      <c r="CA123" s="422"/>
      <c r="CB123" s="422"/>
      <c r="CC123" s="422"/>
      <c r="CD123" s="422"/>
      <c r="CE123" s="422"/>
    </row>
    <row r="124" spans="1:83" ht="3.75" customHeight="1">
      <c r="A124" s="477"/>
      <c r="B124" s="478"/>
      <c r="C124" s="454"/>
      <c r="D124" s="454"/>
      <c r="E124" s="454"/>
      <c r="F124" s="454"/>
      <c r="G124" s="454"/>
      <c r="H124" s="454"/>
      <c r="I124" s="454"/>
      <c r="J124" s="454"/>
      <c r="K124" s="454"/>
      <c r="L124" s="454"/>
      <c r="M124" s="454"/>
      <c r="N124" s="454"/>
      <c r="O124" s="454"/>
      <c r="P124" s="454"/>
      <c r="Q124" s="454"/>
      <c r="R124" s="454"/>
      <c r="S124" s="454"/>
      <c r="T124" s="454"/>
      <c r="U124" s="454"/>
      <c r="V124" s="436"/>
      <c r="W124" s="436"/>
      <c r="X124" s="436"/>
      <c r="Y124" s="436"/>
      <c r="Z124" s="436"/>
      <c r="AA124" s="436"/>
      <c r="AB124" s="425"/>
      <c r="AC124" s="425"/>
      <c r="AD124" s="425"/>
      <c r="AE124" s="425"/>
      <c r="AF124" s="425"/>
      <c r="AG124" s="425"/>
      <c r="AH124" s="425"/>
      <c r="AI124" s="425"/>
      <c r="AJ124" s="425"/>
      <c r="AK124" s="437"/>
      <c r="AL124" s="437"/>
      <c r="AM124" s="437"/>
      <c r="AN124" s="437"/>
      <c r="AO124" s="437"/>
      <c r="AP124" s="437"/>
      <c r="AQ124" s="437"/>
      <c r="AR124" s="437"/>
      <c r="AS124" s="437"/>
      <c r="AT124" s="425"/>
      <c r="AU124" s="425"/>
      <c r="AV124" s="428"/>
      <c r="AW124" s="1246"/>
      <c r="AX124" s="422"/>
      <c r="AY124" s="422"/>
      <c r="AZ124" s="422"/>
      <c r="BA124" s="422"/>
      <c r="BB124" s="422"/>
      <c r="BC124" s="422"/>
      <c r="BD124" s="422"/>
      <c r="BE124" s="422"/>
      <c r="BF124" s="422"/>
      <c r="BG124" s="422"/>
      <c r="BH124" s="422"/>
      <c r="BI124" s="422"/>
      <c r="BJ124" s="422"/>
      <c r="BK124" s="422"/>
      <c r="BL124" s="422"/>
      <c r="BM124" s="422"/>
      <c r="BN124" s="422"/>
      <c r="BO124" s="422"/>
      <c r="BP124" s="422"/>
      <c r="BQ124" s="422"/>
      <c r="BR124" s="422"/>
      <c r="BS124" s="422"/>
      <c r="BT124" s="422"/>
      <c r="BU124" s="422"/>
      <c r="BV124" s="422"/>
      <c r="BW124" s="422"/>
      <c r="BX124" s="422"/>
      <c r="BY124" s="422"/>
      <c r="BZ124" s="422"/>
      <c r="CA124" s="422"/>
      <c r="CB124" s="422"/>
      <c r="CC124" s="422"/>
      <c r="CD124" s="422"/>
      <c r="CE124" s="422"/>
    </row>
    <row r="125" spans="1:83" ht="13.5" customHeight="1">
      <c r="A125" s="463"/>
      <c r="B125" s="464"/>
      <c r="C125" s="454" t="s">
        <v>17</v>
      </c>
      <c r="D125" s="455"/>
      <c r="E125" s="453" t="s">
        <v>58</v>
      </c>
      <c r="F125" s="454"/>
      <c r="G125" s="454"/>
      <c r="H125" s="454"/>
      <c r="I125" s="454"/>
      <c r="J125" s="454"/>
      <c r="K125" s="454"/>
      <c r="L125" s="454"/>
      <c r="M125" s="454"/>
      <c r="N125" s="455"/>
      <c r="O125" s="454"/>
      <c r="P125" s="454"/>
      <c r="Q125" s="472" t="s">
        <v>16</v>
      </c>
      <c r="R125" s="455"/>
      <c r="S125" s="454"/>
      <c r="T125" s="454"/>
      <c r="U125" s="454"/>
      <c r="V125" s="436"/>
      <c r="W125" s="436"/>
      <c r="X125" s="436"/>
      <c r="Y125" s="436"/>
      <c r="Z125" s="436"/>
      <c r="AA125" s="436"/>
      <c r="AB125" s="425"/>
      <c r="AC125" s="425"/>
      <c r="AD125" s="425"/>
      <c r="AE125" s="425"/>
      <c r="AF125" s="425"/>
      <c r="AG125" s="425"/>
      <c r="AH125" s="425"/>
      <c r="AI125" s="425"/>
      <c r="AJ125" s="425"/>
      <c r="AK125" s="437"/>
      <c r="AL125" s="437"/>
      <c r="AM125" s="437"/>
      <c r="AN125" s="437"/>
      <c r="AO125" s="437"/>
      <c r="AP125" s="437"/>
      <c r="AQ125" s="437"/>
      <c r="AR125" s="437"/>
      <c r="AS125" s="437"/>
      <c r="AT125" s="425"/>
      <c r="AU125" s="425"/>
      <c r="AV125" s="428"/>
      <c r="AW125" s="1246"/>
      <c r="AX125" s="422"/>
      <c r="AY125" s="422"/>
      <c r="AZ125" s="422"/>
      <c r="BA125" s="422"/>
      <c r="BB125" s="422"/>
      <c r="BC125" s="422"/>
      <c r="BD125" s="422"/>
      <c r="BE125" s="422"/>
      <c r="BF125" s="422"/>
      <c r="BG125" s="422"/>
      <c r="BH125" s="422"/>
      <c r="BI125" s="422"/>
      <c r="BJ125" s="422"/>
      <c r="BK125" s="422"/>
      <c r="BL125" s="422"/>
      <c r="BM125" s="422"/>
      <c r="BN125" s="422"/>
      <c r="BO125" s="422"/>
      <c r="BP125" s="422"/>
      <c r="BQ125" s="422"/>
      <c r="BR125" s="422"/>
      <c r="BS125" s="422"/>
      <c r="BT125" s="422"/>
      <c r="BU125" s="422"/>
      <c r="BV125" s="422"/>
      <c r="BW125" s="422"/>
      <c r="BX125" s="422"/>
      <c r="BY125" s="422"/>
      <c r="BZ125" s="422"/>
      <c r="CA125" s="422"/>
      <c r="CB125" s="422"/>
      <c r="CC125" s="422"/>
      <c r="CD125" s="422"/>
      <c r="CE125" s="422"/>
    </row>
    <row r="126" spans="1:83" ht="3.75" customHeight="1">
      <c r="A126" s="463"/>
      <c r="B126" s="464"/>
      <c r="C126" s="454"/>
      <c r="D126" s="455"/>
      <c r="E126" s="453"/>
      <c r="F126" s="454"/>
      <c r="G126" s="454"/>
      <c r="H126" s="454"/>
      <c r="I126" s="454"/>
      <c r="J126" s="454"/>
      <c r="K126" s="454"/>
      <c r="L126" s="454"/>
      <c r="M126" s="454"/>
      <c r="N126" s="455"/>
      <c r="O126" s="454"/>
      <c r="P126" s="454"/>
      <c r="Q126" s="472"/>
      <c r="R126" s="455"/>
      <c r="S126" s="454"/>
      <c r="T126" s="454"/>
      <c r="U126" s="454"/>
      <c r="V126" s="436"/>
      <c r="W126" s="436"/>
      <c r="X126" s="436"/>
      <c r="Y126" s="436"/>
      <c r="Z126" s="436"/>
      <c r="AA126" s="436"/>
      <c r="AB126" s="425"/>
      <c r="AC126" s="425"/>
      <c r="AD126" s="425"/>
      <c r="AE126" s="425"/>
      <c r="AF126" s="425"/>
      <c r="AG126" s="425"/>
      <c r="AH126" s="425"/>
      <c r="AI126" s="425"/>
      <c r="AJ126" s="425"/>
      <c r="AK126" s="437"/>
      <c r="AL126" s="437"/>
      <c r="AM126" s="437"/>
      <c r="AN126" s="437"/>
      <c r="AO126" s="437"/>
      <c r="AP126" s="437"/>
      <c r="AQ126" s="437"/>
      <c r="AR126" s="437"/>
      <c r="AS126" s="437"/>
      <c r="AT126" s="425"/>
      <c r="AU126" s="425"/>
      <c r="AV126" s="428"/>
      <c r="AW126" s="1246"/>
      <c r="AX126" s="422"/>
      <c r="AY126" s="422"/>
      <c r="AZ126" s="422"/>
      <c r="BA126" s="422"/>
      <c r="BB126" s="422"/>
      <c r="BC126" s="422"/>
      <c r="BD126" s="422"/>
      <c r="BE126" s="422"/>
      <c r="BF126" s="422"/>
      <c r="BG126" s="422"/>
      <c r="BH126" s="422"/>
      <c r="BI126" s="422"/>
      <c r="BJ126" s="422"/>
      <c r="BK126" s="422"/>
      <c r="BL126" s="422"/>
      <c r="BM126" s="422"/>
      <c r="BN126" s="422"/>
      <c r="BO126" s="422"/>
      <c r="BP126" s="422"/>
      <c r="BQ126" s="422"/>
      <c r="BR126" s="422"/>
      <c r="BS126" s="422"/>
      <c r="BT126" s="422"/>
      <c r="BU126" s="422"/>
      <c r="BV126" s="422"/>
      <c r="BW126" s="422"/>
      <c r="BX126" s="422"/>
      <c r="BY126" s="422"/>
      <c r="BZ126" s="422"/>
      <c r="CA126" s="422"/>
      <c r="CB126" s="422"/>
      <c r="CC126" s="422"/>
      <c r="CD126" s="422"/>
      <c r="CE126" s="422"/>
    </row>
    <row r="127" spans="1:83" ht="13.5" customHeight="1">
      <c r="A127" s="463"/>
      <c r="B127" s="464"/>
      <c r="C127" s="454"/>
      <c r="D127" s="485" t="s">
        <v>42</v>
      </c>
      <c r="E127" s="1327"/>
      <c r="F127" s="1327"/>
      <c r="G127" s="1327"/>
      <c r="H127" s="1327"/>
      <c r="I127" s="1327"/>
      <c r="J127" s="1327"/>
      <c r="K127" s="1327"/>
      <c r="L127" s="1327"/>
      <c r="M127" s="1327"/>
      <c r="N127" s="1327"/>
      <c r="O127" s="1327"/>
      <c r="P127" s="1327"/>
      <c r="Q127" s="1327"/>
      <c r="R127" s="1327"/>
      <c r="S127" s="1327"/>
      <c r="T127" s="1327"/>
      <c r="U127" s="1327"/>
      <c r="V127" s="1327"/>
      <c r="W127" s="1327"/>
      <c r="X127" s="1327"/>
      <c r="Y127" s="1327"/>
      <c r="Z127" s="1327"/>
      <c r="AA127" s="1327"/>
      <c r="AB127" s="1327"/>
      <c r="AC127" s="1327"/>
      <c r="AD127" s="425"/>
      <c r="AE127" s="425"/>
      <c r="AF127" s="1328">
        <v>821331</v>
      </c>
      <c r="AG127" s="1329"/>
      <c r="AH127" s="1330"/>
      <c r="AI127" s="425"/>
      <c r="AJ127" s="425"/>
      <c r="AK127" s="437"/>
      <c r="AL127" s="437"/>
      <c r="AM127" s="437"/>
      <c r="AN127" s="437"/>
      <c r="AO127" s="437"/>
      <c r="AP127" s="1318">
        <v>0</v>
      </c>
      <c r="AQ127" s="1318"/>
      <c r="AR127" s="1318"/>
      <c r="AS127" s="1318"/>
      <c r="AT127" s="1318"/>
      <c r="AU127" s="1318"/>
      <c r="AV127" s="428"/>
      <c r="AW127" s="1246"/>
      <c r="AX127" s="422"/>
      <c r="AY127" s="422"/>
      <c r="AZ127" s="422"/>
      <c r="BA127" s="422"/>
      <c r="BB127" s="422"/>
      <c r="BC127" s="422"/>
      <c r="BD127" s="422"/>
      <c r="BE127" s="422"/>
      <c r="BF127" s="422"/>
      <c r="BG127" s="422"/>
      <c r="BH127" s="422"/>
      <c r="BI127" s="422"/>
      <c r="BJ127" s="422"/>
      <c r="BK127" s="422"/>
      <c r="BL127" s="422"/>
      <c r="BM127" s="422"/>
      <c r="BN127" s="422"/>
      <c r="BO127" s="422"/>
      <c r="BP127" s="422"/>
      <c r="BQ127" s="422"/>
      <c r="BR127" s="422"/>
      <c r="BS127" s="422"/>
      <c r="BT127" s="422"/>
      <c r="BU127" s="422"/>
      <c r="BV127" s="422"/>
      <c r="BW127" s="422"/>
      <c r="BX127" s="422"/>
      <c r="BY127" s="422"/>
      <c r="BZ127" s="422"/>
      <c r="CA127" s="422"/>
      <c r="CB127" s="422"/>
      <c r="CC127" s="422"/>
      <c r="CD127" s="422"/>
      <c r="CE127" s="422"/>
    </row>
    <row r="128" spans="1:83" ht="3.75" customHeight="1">
      <c r="A128" s="463"/>
      <c r="B128" s="464"/>
      <c r="C128" s="454"/>
      <c r="D128" s="485"/>
      <c r="E128" s="453"/>
      <c r="F128" s="454"/>
      <c r="G128" s="454"/>
      <c r="H128" s="454"/>
      <c r="I128" s="454"/>
      <c r="J128" s="454"/>
      <c r="K128" s="454"/>
      <c r="L128" s="454"/>
      <c r="M128" s="454"/>
      <c r="N128" s="472"/>
      <c r="O128" s="454"/>
      <c r="P128" s="454"/>
      <c r="Q128" s="454"/>
      <c r="R128" s="454"/>
      <c r="S128" s="454"/>
      <c r="T128" s="454"/>
      <c r="U128" s="454"/>
      <c r="V128" s="436"/>
      <c r="W128" s="436"/>
      <c r="X128" s="436"/>
      <c r="Y128" s="436"/>
      <c r="Z128" s="436"/>
      <c r="AA128" s="436"/>
      <c r="AB128" s="425"/>
      <c r="AC128" s="425"/>
      <c r="AD128" s="425"/>
      <c r="AE128" s="425"/>
      <c r="AF128" s="462"/>
      <c r="AG128" s="462"/>
      <c r="AH128" s="462"/>
      <c r="AI128" s="425"/>
      <c r="AJ128" s="425"/>
      <c r="AK128" s="437"/>
      <c r="AL128" s="437"/>
      <c r="AM128" s="437"/>
      <c r="AN128" s="437"/>
      <c r="AO128" s="437"/>
      <c r="AP128" s="437"/>
      <c r="AQ128" s="437"/>
      <c r="AR128" s="437"/>
      <c r="AS128" s="437"/>
      <c r="AT128" s="425"/>
      <c r="AU128" s="425"/>
      <c r="AV128" s="428"/>
      <c r="AW128" s="1246"/>
      <c r="AX128" s="422"/>
      <c r="AY128" s="422"/>
      <c r="AZ128" s="422"/>
      <c r="BA128" s="422"/>
      <c r="BB128" s="422"/>
      <c r="BC128" s="422"/>
      <c r="BD128" s="422"/>
      <c r="BE128" s="422"/>
      <c r="BF128" s="422"/>
      <c r="BG128" s="422"/>
      <c r="BH128" s="422"/>
      <c r="BI128" s="422"/>
      <c r="BJ128" s="422"/>
      <c r="BK128" s="422"/>
      <c r="BL128" s="422"/>
      <c r="BM128" s="422"/>
      <c r="BN128" s="422"/>
      <c r="BO128" s="422"/>
      <c r="BP128" s="422"/>
      <c r="BQ128" s="422"/>
      <c r="BR128" s="422"/>
      <c r="BS128" s="422"/>
      <c r="BT128" s="422"/>
      <c r="BU128" s="422"/>
      <c r="BV128" s="422"/>
      <c r="BW128" s="422"/>
      <c r="BX128" s="422"/>
      <c r="BY128" s="422"/>
      <c r="BZ128" s="422"/>
      <c r="CA128" s="422"/>
      <c r="CB128" s="422"/>
      <c r="CC128" s="422"/>
      <c r="CD128" s="422"/>
      <c r="CE128" s="422"/>
    </row>
    <row r="129" spans="1:83" ht="13.5" customHeight="1">
      <c r="A129" s="463"/>
      <c r="B129" s="464"/>
      <c r="C129" s="454"/>
      <c r="D129" s="485" t="s">
        <v>43</v>
      </c>
      <c r="E129" s="1327"/>
      <c r="F129" s="1327"/>
      <c r="G129" s="1327"/>
      <c r="H129" s="1327"/>
      <c r="I129" s="1327"/>
      <c r="J129" s="1327"/>
      <c r="K129" s="1327"/>
      <c r="L129" s="1327"/>
      <c r="M129" s="1327"/>
      <c r="N129" s="1327"/>
      <c r="O129" s="1327"/>
      <c r="P129" s="1327"/>
      <c r="Q129" s="1327"/>
      <c r="R129" s="1327"/>
      <c r="S129" s="1327"/>
      <c r="T129" s="1327"/>
      <c r="U129" s="1327"/>
      <c r="V129" s="1327"/>
      <c r="W129" s="1327"/>
      <c r="X129" s="1327"/>
      <c r="Y129" s="1327"/>
      <c r="Z129" s="1327"/>
      <c r="AA129" s="1327"/>
      <c r="AB129" s="1327"/>
      <c r="AC129" s="1327"/>
      <c r="AD129" s="425"/>
      <c r="AE129" s="425"/>
      <c r="AF129" s="1328">
        <v>821341</v>
      </c>
      <c r="AG129" s="1329"/>
      <c r="AH129" s="1330"/>
      <c r="AI129" s="425"/>
      <c r="AJ129" s="425"/>
      <c r="AK129" s="437"/>
      <c r="AL129" s="437"/>
      <c r="AM129" s="437"/>
      <c r="AN129" s="437"/>
      <c r="AO129" s="437"/>
      <c r="AP129" s="1318">
        <v>0</v>
      </c>
      <c r="AQ129" s="1318"/>
      <c r="AR129" s="1318"/>
      <c r="AS129" s="1318"/>
      <c r="AT129" s="1318"/>
      <c r="AU129" s="1318"/>
      <c r="AV129" s="428"/>
      <c r="AW129" s="1246"/>
      <c r="AX129" s="422"/>
      <c r="AY129" s="422"/>
      <c r="AZ129" s="422"/>
      <c r="BA129" s="422"/>
      <c r="BB129" s="422"/>
      <c r="BC129" s="422"/>
      <c r="BD129" s="422"/>
      <c r="BE129" s="422"/>
      <c r="BF129" s="422"/>
      <c r="BG129" s="422"/>
      <c r="BH129" s="422"/>
      <c r="BI129" s="422"/>
      <c r="BJ129" s="422"/>
      <c r="BK129" s="422"/>
      <c r="BL129" s="422"/>
      <c r="BM129" s="422"/>
      <c r="BN129" s="422"/>
      <c r="BO129" s="422"/>
      <c r="BP129" s="422"/>
      <c r="BQ129" s="422"/>
      <c r="BR129" s="422"/>
      <c r="BS129" s="422"/>
      <c r="BT129" s="422"/>
      <c r="BU129" s="422"/>
      <c r="BV129" s="422"/>
      <c r="BW129" s="422"/>
      <c r="BX129" s="422"/>
      <c r="BY129" s="422"/>
      <c r="BZ129" s="422"/>
      <c r="CA129" s="422"/>
      <c r="CB129" s="422"/>
      <c r="CC129" s="422"/>
      <c r="CD129" s="422"/>
      <c r="CE129" s="422"/>
    </row>
    <row r="130" spans="1:83" ht="3.75" customHeight="1">
      <c r="A130" s="458"/>
      <c r="B130" s="459"/>
      <c r="C130" s="454"/>
      <c r="D130" s="454"/>
      <c r="E130" s="454"/>
      <c r="F130" s="454"/>
      <c r="G130" s="454"/>
      <c r="H130" s="454"/>
      <c r="I130" s="454"/>
      <c r="J130" s="454"/>
      <c r="K130" s="454"/>
      <c r="L130" s="454"/>
      <c r="M130" s="454"/>
      <c r="N130" s="454"/>
      <c r="O130" s="454"/>
      <c r="P130" s="454"/>
      <c r="Q130" s="454"/>
      <c r="R130" s="454"/>
      <c r="S130" s="454"/>
      <c r="T130" s="454"/>
      <c r="U130" s="454"/>
      <c r="V130" s="436"/>
      <c r="W130" s="436"/>
      <c r="X130" s="436"/>
      <c r="Y130" s="436"/>
      <c r="Z130" s="436"/>
      <c r="AA130" s="436"/>
      <c r="AB130" s="425"/>
      <c r="AC130" s="425"/>
      <c r="AD130" s="425"/>
      <c r="AE130" s="425"/>
      <c r="AF130" s="462"/>
      <c r="AG130" s="462"/>
      <c r="AH130" s="462"/>
      <c r="AI130" s="425"/>
      <c r="AJ130" s="425"/>
      <c r="AK130" s="437"/>
      <c r="AL130" s="437"/>
      <c r="AM130" s="437"/>
      <c r="AN130" s="437"/>
      <c r="AO130" s="437"/>
      <c r="AP130" s="437"/>
      <c r="AQ130" s="437"/>
      <c r="AR130" s="437">
        <v>0</v>
      </c>
      <c r="AS130" s="437"/>
      <c r="AT130" s="425"/>
      <c r="AU130" s="425"/>
      <c r="AV130" s="428"/>
      <c r="AW130" s="1246"/>
      <c r="AX130" s="422"/>
      <c r="AY130" s="422"/>
      <c r="AZ130" s="422"/>
      <c r="BA130" s="422"/>
      <c r="BB130" s="422"/>
      <c r="BC130" s="422"/>
      <c r="BD130" s="422"/>
      <c r="BE130" s="422"/>
      <c r="BF130" s="422"/>
      <c r="BG130" s="422"/>
      <c r="BH130" s="422"/>
      <c r="BI130" s="422"/>
      <c r="BJ130" s="422"/>
      <c r="BK130" s="422"/>
      <c r="BL130" s="422"/>
      <c r="BM130" s="422"/>
      <c r="BN130" s="422"/>
      <c r="BO130" s="422"/>
      <c r="BP130" s="422"/>
      <c r="BQ130" s="422"/>
      <c r="BR130" s="422"/>
      <c r="BS130" s="422"/>
      <c r="BT130" s="422"/>
      <c r="BU130" s="422"/>
      <c r="BV130" s="422"/>
      <c r="BW130" s="422"/>
      <c r="BX130" s="422"/>
      <c r="BY130" s="422"/>
      <c r="BZ130" s="422"/>
      <c r="CA130" s="422"/>
      <c r="CB130" s="422"/>
      <c r="CC130" s="422"/>
      <c r="CD130" s="422"/>
      <c r="CE130" s="422"/>
    </row>
    <row r="131" spans="1:83" ht="13.5" customHeight="1">
      <c r="A131" s="463"/>
      <c r="B131" s="464"/>
      <c r="C131" s="454" t="s">
        <v>18</v>
      </c>
      <c r="D131" s="455"/>
      <c r="E131" s="454" t="s">
        <v>522</v>
      </c>
      <c r="F131" s="454"/>
      <c r="G131" s="455"/>
      <c r="H131" s="459" t="s">
        <v>59</v>
      </c>
      <c r="I131" s="459"/>
      <c r="J131" s="454"/>
      <c r="K131" s="454"/>
      <c r="L131" s="454"/>
      <c r="M131" s="454"/>
      <c r="N131" s="454"/>
      <c r="O131" s="454"/>
      <c r="P131" s="454"/>
      <c r="Q131" s="454"/>
      <c r="R131" s="454"/>
      <c r="S131" s="454"/>
      <c r="T131" s="454"/>
      <c r="U131" s="454"/>
      <c r="V131" s="436"/>
      <c r="W131" s="436"/>
      <c r="X131" s="436"/>
      <c r="Y131" s="436"/>
      <c r="Z131" s="436"/>
      <c r="AA131" s="436"/>
      <c r="AB131" s="425"/>
      <c r="AC131" s="425"/>
      <c r="AD131" s="425"/>
      <c r="AE131" s="425"/>
      <c r="AF131" s="462"/>
      <c r="AG131" s="462"/>
      <c r="AH131" s="462"/>
      <c r="AI131" s="425"/>
      <c r="AJ131" s="425"/>
      <c r="AK131" s="437"/>
      <c r="AL131" s="437"/>
      <c r="AM131" s="437"/>
      <c r="AN131" s="437"/>
      <c r="AO131" s="437"/>
      <c r="AP131" s="437"/>
      <c r="AQ131" s="437"/>
      <c r="AR131" s="437"/>
      <c r="AS131" s="437"/>
      <c r="AT131" s="425"/>
      <c r="AU131" s="425"/>
      <c r="AV131" s="428"/>
      <c r="AW131" s="1246"/>
      <c r="AX131" s="422"/>
      <c r="AY131" s="422"/>
      <c r="AZ131" s="422"/>
      <c r="BA131" s="422"/>
      <c r="BB131" s="422"/>
      <c r="BC131" s="422"/>
      <c r="BD131" s="422"/>
      <c r="BE131" s="422"/>
      <c r="BF131" s="422"/>
      <c r="BG131" s="422"/>
      <c r="BH131" s="422"/>
      <c r="BI131" s="422"/>
      <c r="BJ131" s="422"/>
      <c r="BK131" s="422"/>
      <c r="BL131" s="422"/>
      <c r="BM131" s="422"/>
      <c r="BN131" s="422"/>
      <c r="BO131" s="422"/>
      <c r="BP131" s="422"/>
      <c r="BQ131" s="422"/>
      <c r="BR131" s="422"/>
      <c r="BS131" s="422"/>
      <c r="BT131" s="422"/>
      <c r="BU131" s="422"/>
      <c r="BV131" s="422"/>
      <c r="BW131" s="422"/>
      <c r="BX131" s="422"/>
      <c r="BY131" s="422"/>
      <c r="BZ131" s="422"/>
      <c r="CA131" s="422"/>
      <c r="CB131" s="422"/>
      <c r="CC131" s="422"/>
      <c r="CD131" s="422"/>
      <c r="CE131" s="422"/>
    </row>
    <row r="132" spans="1:83" ht="13.5" customHeight="1">
      <c r="A132" s="463"/>
      <c r="B132" s="464"/>
      <c r="C132" s="454"/>
      <c r="D132" s="454"/>
      <c r="E132" s="459"/>
      <c r="F132" s="454"/>
      <c r="G132" s="455"/>
      <c r="H132" s="459" t="s">
        <v>60</v>
      </c>
      <c r="I132" s="454"/>
      <c r="J132" s="454"/>
      <c r="K132" s="459"/>
      <c r="L132" s="454"/>
      <c r="M132" s="454"/>
      <c r="N132" s="454"/>
      <c r="O132" s="454"/>
      <c r="P132" s="454"/>
      <c r="Q132" s="454"/>
      <c r="R132" s="454"/>
      <c r="S132" s="454"/>
      <c r="T132" s="454"/>
      <c r="U132" s="454"/>
      <c r="V132" s="436"/>
      <c r="W132" s="436"/>
      <c r="X132" s="436"/>
      <c r="Y132" s="436"/>
      <c r="Z132" s="436"/>
      <c r="AA132" s="436"/>
      <c r="AB132" s="425"/>
      <c r="AC132" s="425"/>
      <c r="AD132" s="425"/>
      <c r="AE132" s="425"/>
      <c r="AF132" s="462"/>
      <c r="AG132" s="462"/>
      <c r="AH132" s="462"/>
      <c r="AI132" s="425"/>
      <c r="AJ132" s="425"/>
      <c r="AK132" s="437"/>
      <c r="AL132" s="437"/>
      <c r="AM132" s="437"/>
      <c r="AN132" s="437"/>
      <c r="AO132" s="437"/>
      <c r="AP132" s="437"/>
      <c r="AQ132" s="437"/>
      <c r="AR132" s="437"/>
      <c r="AS132" s="437"/>
      <c r="AT132" s="425"/>
      <c r="AU132" s="425"/>
      <c r="AV132" s="428"/>
      <c r="AW132" s="1246"/>
      <c r="AX132" s="422"/>
      <c r="AY132" s="422"/>
      <c r="AZ132" s="422"/>
      <c r="BA132" s="422"/>
      <c r="BB132" s="422"/>
      <c r="BC132" s="422"/>
      <c r="BD132" s="422"/>
      <c r="BE132" s="422"/>
      <c r="BF132" s="422"/>
      <c r="BG132" s="422"/>
      <c r="BH132" s="422"/>
      <c r="BI132" s="422"/>
      <c r="BJ132" s="422"/>
      <c r="BK132" s="422"/>
      <c r="BL132" s="422"/>
      <c r="BM132" s="422"/>
      <c r="BN132" s="422"/>
      <c r="BO132" s="422"/>
      <c r="BP132" s="422"/>
      <c r="BQ132" s="422"/>
      <c r="BR132" s="422"/>
      <c r="BS132" s="422"/>
      <c r="BT132" s="422"/>
      <c r="BU132" s="422"/>
      <c r="BV132" s="422"/>
      <c r="BW132" s="422"/>
      <c r="BX132" s="422"/>
      <c r="BY132" s="422"/>
      <c r="BZ132" s="422"/>
      <c r="CA132" s="422"/>
      <c r="CB132" s="422"/>
      <c r="CC132" s="422"/>
      <c r="CD132" s="422"/>
      <c r="CE132" s="422"/>
    </row>
    <row r="133" spans="1:83" ht="13.5" customHeight="1">
      <c r="A133" s="458"/>
      <c r="B133" s="459"/>
      <c r="C133" s="454"/>
      <c r="D133" s="485" t="s">
        <v>42</v>
      </c>
      <c r="E133" s="1327"/>
      <c r="F133" s="1327"/>
      <c r="G133" s="1327"/>
      <c r="H133" s="1327"/>
      <c r="I133" s="1327"/>
      <c r="J133" s="1327"/>
      <c r="K133" s="1327"/>
      <c r="L133" s="1327"/>
      <c r="M133" s="1327"/>
      <c r="N133" s="1327"/>
      <c r="O133" s="1327"/>
      <c r="P133" s="1327"/>
      <c r="Q133" s="1327"/>
      <c r="R133" s="1327"/>
      <c r="S133" s="1327"/>
      <c r="T133" s="1327"/>
      <c r="U133" s="1327"/>
      <c r="V133" s="1327"/>
      <c r="W133" s="1327"/>
      <c r="X133" s="1327"/>
      <c r="Y133" s="1327"/>
      <c r="Z133" s="1327"/>
      <c r="AA133" s="1327"/>
      <c r="AB133" s="1327"/>
      <c r="AC133" s="1327"/>
      <c r="AD133" s="425"/>
      <c r="AE133" s="425"/>
      <c r="AF133" s="1328">
        <v>721111</v>
      </c>
      <c r="AG133" s="1329"/>
      <c r="AH133" s="1330"/>
      <c r="AI133" s="425"/>
      <c r="AJ133" s="425"/>
      <c r="AK133" s="437"/>
      <c r="AL133" s="437"/>
      <c r="AM133" s="437"/>
      <c r="AN133" s="437"/>
      <c r="AO133" s="437"/>
      <c r="AP133" s="1318">
        <v>0</v>
      </c>
      <c r="AQ133" s="1318"/>
      <c r="AR133" s="1318"/>
      <c r="AS133" s="1318"/>
      <c r="AT133" s="1318"/>
      <c r="AU133" s="1318"/>
      <c r="AV133" s="428"/>
      <c r="AW133" s="1246"/>
      <c r="AX133" s="422"/>
      <c r="AY133" s="422"/>
      <c r="AZ133" s="422"/>
      <c r="BA133" s="422"/>
      <c r="BB133" s="422"/>
      <c r="BC133" s="422"/>
      <c r="BD133" s="422"/>
      <c r="BE133" s="422"/>
      <c r="BF133" s="422"/>
      <c r="BG133" s="422"/>
      <c r="BH133" s="422"/>
      <c r="BI133" s="422"/>
      <c r="BJ133" s="422"/>
      <c r="BK133" s="422"/>
      <c r="BL133" s="422"/>
      <c r="BM133" s="422"/>
      <c r="BN133" s="422"/>
      <c r="BO133" s="422"/>
      <c r="BP133" s="422"/>
      <c r="BQ133" s="422"/>
      <c r="BR133" s="422"/>
      <c r="BS133" s="422"/>
      <c r="BT133" s="422"/>
      <c r="BU133" s="422"/>
      <c r="BV133" s="422"/>
      <c r="BW133" s="422"/>
      <c r="BX133" s="422"/>
      <c r="BY133" s="422"/>
      <c r="BZ133" s="422"/>
      <c r="CA133" s="422"/>
      <c r="CB133" s="422"/>
      <c r="CC133" s="422"/>
      <c r="CD133" s="422"/>
      <c r="CE133" s="422"/>
    </row>
    <row r="134" spans="1:83" ht="3.75" customHeight="1">
      <c r="A134" s="458"/>
      <c r="B134" s="459"/>
      <c r="C134" s="454"/>
      <c r="D134" s="485"/>
      <c r="E134" s="453"/>
      <c r="F134" s="454"/>
      <c r="G134" s="454"/>
      <c r="H134" s="454"/>
      <c r="I134" s="454"/>
      <c r="J134" s="454"/>
      <c r="K134" s="454"/>
      <c r="L134" s="454"/>
      <c r="M134" s="454"/>
      <c r="N134" s="472"/>
      <c r="O134" s="454"/>
      <c r="P134" s="454"/>
      <c r="Q134" s="454"/>
      <c r="R134" s="454"/>
      <c r="S134" s="454"/>
      <c r="T134" s="454"/>
      <c r="U134" s="454"/>
      <c r="V134" s="436"/>
      <c r="W134" s="436"/>
      <c r="X134" s="436"/>
      <c r="Y134" s="436"/>
      <c r="Z134" s="436"/>
      <c r="AA134" s="436"/>
      <c r="AB134" s="425"/>
      <c r="AC134" s="425"/>
      <c r="AD134" s="425"/>
      <c r="AE134" s="425"/>
      <c r="AF134" s="462"/>
      <c r="AG134" s="462"/>
      <c r="AH134" s="462"/>
      <c r="AI134" s="425"/>
      <c r="AJ134" s="425"/>
      <c r="AK134" s="437"/>
      <c r="AL134" s="437"/>
      <c r="AM134" s="437"/>
      <c r="AN134" s="437"/>
      <c r="AO134" s="437"/>
      <c r="AP134" s="437"/>
      <c r="AQ134" s="437"/>
      <c r="AR134" s="437"/>
      <c r="AS134" s="437"/>
      <c r="AT134" s="425"/>
      <c r="AU134" s="425"/>
      <c r="AV134" s="428"/>
      <c r="AW134" s="1246"/>
      <c r="AX134" s="422"/>
      <c r="AY134" s="422"/>
      <c r="AZ134" s="422"/>
      <c r="BA134" s="422"/>
      <c r="BB134" s="422"/>
      <c r="BC134" s="422"/>
      <c r="BD134" s="422"/>
      <c r="BE134" s="422"/>
      <c r="BF134" s="422"/>
      <c r="BG134" s="422"/>
      <c r="BH134" s="422"/>
      <c r="BI134" s="422"/>
      <c r="BJ134" s="422"/>
      <c r="BK134" s="422"/>
      <c r="BL134" s="422"/>
      <c r="BM134" s="422"/>
      <c r="BN134" s="422"/>
      <c r="BO134" s="422"/>
      <c r="BP134" s="422"/>
      <c r="BQ134" s="422"/>
      <c r="BR134" s="422"/>
      <c r="BS134" s="422"/>
      <c r="BT134" s="422"/>
      <c r="BU134" s="422"/>
      <c r="BV134" s="422"/>
      <c r="BW134" s="422"/>
      <c r="BX134" s="422"/>
      <c r="BY134" s="422"/>
      <c r="BZ134" s="422"/>
      <c r="CA134" s="422"/>
      <c r="CB134" s="422"/>
      <c r="CC134" s="422"/>
      <c r="CD134" s="422"/>
      <c r="CE134" s="422"/>
    </row>
    <row r="135" spans="1:83" ht="13.5" customHeight="1">
      <c r="A135" s="476"/>
      <c r="B135" s="454"/>
      <c r="C135" s="454"/>
      <c r="D135" s="485" t="s">
        <v>43</v>
      </c>
      <c r="E135" s="1327"/>
      <c r="F135" s="1327"/>
      <c r="G135" s="1327"/>
      <c r="H135" s="1327"/>
      <c r="I135" s="1327"/>
      <c r="J135" s="1327"/>
      <c r="K135" s="1327"/>
      <c r="L135" s="1327"/>
      <c r="M135" s="1327"/>
      <c r="N135" s="1327"/>
      <c r="O135" s="1327"/>
      <c r="P135" s="1327"/>
      <c r="Q135" s="1327"/>
      <c r="R135" s="1327"/>
      <c r="S135" s="1327"/>
      <c r="T135" s="1327"/>
      <c r="U135" s="1327"/>
      <c r="V135" s="1327"/>
      <c r="W135" s="1327"/>
      <c r="X135" s="1327"/>
      <c r="Y135" s="1327"/>
      <c r="Z135" s="1327"/>
      <c r="AA135" s="1327"/>
      <c r="AB135" s="1327"/>
      <c r="AC135" s="1327"/>
      <c r="AD135" s="425"/>
      <c r="AE135" s="425"/>
      <c r="AF135" s="1328">
        <v>721211</v>
      </c>
      <c r="AG135" s="1329"/>
      <c r="AH135" s="1330"/>
      <c r="AI135" s="425"/>
      <c r="AJ135" s="425"/>
      <c r="AK135" s="437"/>
      <c r="AL135" s="437"/>
      <c r="AM135" s="437"/>
      <c r="AN135" s="437"/>
      <c r="AO135" s="437"/>
      <c r="AP135" s="1318">
        <v>0</v>
      </c>
      <c r="AQ135" s="1318"/>
      <c r="AR135" s="1318"/>
      <c r="AS135" s="1318"/>
      <c r="AT135" s="1318"/>
      <c r="AU135" s="1318"/>
      <c r="AV135" s="428"/>
      <c r="AW135" s="1246"/>
      <c r="AX135" s="422"/>
      <c r="AY135" s="422"/>
      <c r="AZ135" s="422"/>
      <c r="BA135" s="422"/>
      <c r="BB135" s="422"/>
      <c r="BC135" s="422"/>
      <c r="BD135" s="422"/>
      <c r="BE135" s="422"/>
      <c r="BF135" s="422"/>
      <c r="BG135" s="422"/>
      <c r="BH135" s="422"/>
      <c r="BI135" s="422"/>
      <c r="BJ135" s="422"/>
      <c r="BK135" s="422"/>
      <c r="BL135" s="422"/>
      <c r="BM135" s="422"/>
      <c r="BN135" s="422"/>
      <c r="BO135" s="422"/>
      <c r="BP135" s="422"/>
      <c r="BQ135" s="422"/>
      <c r="BR135" s="422"/>
      <c r="BS135" s="422"/>
      <c r="BT135" s="422"/>
      <c r="BU135" s="422"/>
      <c r="BV135" s="422"/>
      <c r="BW135" s="422"/>
      <c r="BX135" s="422"/>
      <c r="BY135" s="422"/>
      <c r="BZ135" s="422"/>
      <c r="CA135" s="422"/>
      <c r="CB135" s="422"/>
      <c r="CC135" s="422"/>
      <c r="CD135" s="422"/>
      <c r="CE135" s="422"/>
    </row>
    <row r="136" spans="1:83" ht="3.75" customHeight="1">
      <c r="A136" s="476"/>
      <c r="B136" s="454"/>
      <c r="C136" s="454"/>
      <c r="D136" s="485"/>
      <c r="E136" s="454"/>
      <c r="F136" s="454"/>
      <c r="G136" s="454"/>
      <c r="H136" s="454"/>
      <c r="I136" s="454"/>
      <c r="J136" s="454"/>
      <c r="K136" s="454"/>
      <c r="L136" s="454"/>
      <c r="M136" s="454"/>
      <c r="N136" s="454"/>
      <c r="O136" s="454"/>
      <c r="P136" s="454"/>
      <c r="Q136" s="454"/>
      <c r="R136" s="454"/>
      <c r="S136" s="454"/>
      <c r="T136" s="454"/>
      <c r="U136" s="454"/>
      <c r="V136" s="436"/>
      <c r="W136" s="436"/>
      <c r="X136" s="436"/>
      <c r="Y136" s="436"/>
      <c r="Z136" s="436"/>
      <c r="AA136" s="436"/>
      <c r="AB136" s="425"/>
      <c r="AC136" s="425"/>
      <c r="AD136" s="425"/>
      <c r="AE136" s="425"/>
      <c r="AF136" s="462"/>
      <c r="AG136" s="462"/>
      <c r="AH136" s="462"/>
      <c r="AI136" s="425"/>
      <c r="AJ136" s="425"/>
      <c r="AK136" s="437"/>
      <c r="AL136" s="437"/>
      <c r="AM136" s="437"/>
      <c r="AN136" s="437"/>
      <c r="AO136" s="437"/>
      <c r="AP136" s="437"/>
      <c r="AQ136" s="437"/>
      <c r="AR136" s="437"/>
      <c r="AS136" s="437"/>
      <c r="AT136" s="425"/>
      <c r="AU136" s="425"/>
      <c r="AV136" s="428"/>
      <c r="AW136" s="1246"/>
      <c r="AX136" s="422"/>
      <c r="AY136" s="422"/>
      <c r="AZ136" s="422"/>
      <c r="BA136" s="422"/>
      <c r="BB136" s="422"/>
      <c r="BC136" s="422"/>
      <c r="BD136" s="422"/>
      <c r="BE136" s="422"/>
      <c r="BF136" s="422"/>
      <c r="BG136" s="422"/>
      <c r="BH136" s="422"/>
      <c r="BI136" s="422"/>
      <c r="BJ136" s="422"/>
      <c r="BK136" s="422"/>
      <c r="BL136" s="422"/>
      <c r="BM136" s="422"/>
      <c r="BN136" s="422"/>
      <c r="BO136" s="422"/>
      <c r="BP136" s="422"/>
      <c r="BQ136" s="422"/>
      <c r="BR136" s="422"/>
      <c r="BS136" s="422"/>
      <c r="BT136" s="422"/>
      <c r="BU136" s="422"/>
      <c r="BV136" s="422"/>
      <c r="BW136" s="422"/>
      <c r="BX136" s="422"/>
      <c r="BY136" s="422"/>
      <c r="BZ136" s="422"/>
      <c r="CA136" s="422"/>
      <c r="CB136" s="422"/>
      <c r="CC136" s="422"/>
      <c r="CD136" s="422"/>
      <c r="CE136" s="422"/>
    </row>
    <row r="137" spans="1:83" ht="13.5" customHeight="1">
      <c r="A137" s="477" t="s">
        <v>61</v>
      </c>
      <c r="B137" s="478"/>
      <c r="C137" s="456" t="s">
        <v>62</v>
      </c>
      <c r="D137" s="454"/>
      <c r="E137" s="454"/>
      <c r="F137" s="454"/>
      <c r="G137" s="454"/>
      <c r="H137" s="454"/>
      <c r="I137" s="454"/>
      <c r="J137" s="454"/>
      <c r="K137" s="454"/>
      <c r="L137" s="454"/>
      <c r="M137" s="454"/>
      <c r="N137" s="454"/>
      <c r="O137" s="454"/>
      <c r="P137" s="454"/>
      <c r="Q137" s="454"/>
      <c r="R137" s="454"/>
      <c r="S137" s="454"/>
      <c r="T137" s="454"/>
      <c r="U137" s="454"/>
      <c r="V137" s="436"/>
      <c r="W137" s="436"/>
      <c r="X137" s="436"/>
      <c r="Y137" s="436"/>
      <c r="Z137" s="436"/>
      <c r="AA137" s="436"/>
      <c r="AB137" s="425"/>
      <c r="AC137" s="425"/>
      <c r="AD137" s="425"/>
      <c r="AE137" s="425"/>
      <c r="AF137" s="1328">
        <v>729999</v>
      </c>
      <c r="AG137" s="1329"/>
      <c r="AH137" s="1330"/>
      <c r="AI137" s="425"/>
      <c r="AJ137" s="425"/>
      <c r="AK137" s="437"/>
      <c r="AL137" s="437"/>
      <c r="AM137" s="437"/>
      <c r="AN137" s="437"/>
      <c r="AO137" s="437"/>
      <c r="AP137" s="1318">
        <f>SUM(AP127:AP135)</f>
        <v>0</v>
      </c>
      <c r="AQ137" s="1318"/>
      <c r="AR137" s="1318"/>
      <c r="AS137" s="1318"/>
      <c r="AT137" s="1318"/>
      <c r="AU137" s="1318"/>
      <c r="AV137" s="428"/>
      <c r="AW137" s="1246"/>
      <c r="AX137" s="422"/>
      <c r="AY137" s="422"/>
      <c r="AZ137" s="422"/>
      <c r="BA137" s="422"/>
      <c r="BB137" s="422"/>
      <c r="BC137" s="422"/>
      <c r="BD137" s="422"/>
      <c r="BE137" s="422"/>
      <c r="BF137" s="422"/>
      <c r="BG137" s="422"/>
      <c r="BH137" s="422"/>
      <c r="BI137" s="422"/>
      <c r="BJ137" s="422"/>
      <c r="BK137" s="422"/>
      <c r="BL137" s="422"/>
      <c r="BM137" s="422"/>
      <c r="BN137" s="422"/>
      <c r="BO137" s="422"/>
      <c r="BP137" s="422"/>
      <c r="BQ137" s="422"/>
      <c r="BR137" s="422"/>
      <c r="BS137" s="422"/>
      <c r="BT137" s="422"/>
      <c r="BU137" s="422"/>
      <c r="BV137" s="422"/>
      <c r="BW137" s="422"/>
      <c r="BX137" s="422"/>
      <c r="BY137" s="422"/>
      <c r="BZ137" s="422"/>
      <c r="CA137" s="422"/>
      <c r="CB137" s="422"/>
      <c r="CC137" s="422"/>
      <c r="CD137" s="422"/>
      <c r="CE137" s="422"/>
    </row>
    <row r="138" spans="1:83" ht="3.75" customHeight="1">
      <c r="A138" s="477"/>
      <c r="B138" s="478"/>
      <c r="C138" s="454"/>
      <c r="D138" s="454"/>
      <c r="E138" s="454"/>
      <c r="F138" s="454"/>
      <c r="G138" s="454"/>
      <c r="H138" s="454"/>
      <c r="I138" s="454"/>
      <c r="J138" s="454"/>
      <c r="K138" s="454"/>
      <c r="L138" s="454"/>
      <c r="M138" s="454"/>
      <c r="N138" s="454"/>
      <c r="O138" s="454"/>
      <c r="P138" s="454"/>
      <c r="Q138" s="454"/>
      <c r="R138" s="454"/>
      <c r="S138" s="454"/>
      <c r="T138" s="454"/>
      <c r="U138" s="454"/>
      <c r="V138" s="436"/>
      <c r="W138" s="436"/>
      <c r="X138" s="436"/>
      <c r="Y138" s="436"/>
      <c r="Z138" s="436"/>
      <c r="AA138" s="436"/>
      <c r="AB138" s="425"/>
      <c r="AC138" s="425"/>
      <c r="AD138" s="425"/>
      <c r="AE138" s="425"/>
      <c r="AF138" s="462"/>
      <c r="AG138" s="462"/>
      <c r="AH138" s="462"/>
      <c r="AI138" s="425"/>
      <c r="AJ138" s="425"/>
      <c r="AK138" s="437"/>
      <c r="AL138" s="437"/>
      <c r="AM138" s="437"/>
      <c r="AN138" s="437"/>
      <c r="AO138" s="437"/>
      <c r="AP138" s="437"/>
      <c r="AQ138" s="437"/>
      <c r="AR138" s="437"/>
      <c r="AS138" s="437"/>
      <c r="AT138" s="425"/>
      <c r="AU138" s="425"/>
      <c r="AV138" s="428"/>
      <c r="AW138" s="1246"/>
      <c r="AX138" s="422"/>
      <c r="AY138" s="422"/>
      <c r="AZ138" s="422"/>
      <c r="BA138" s="422"/>
      <c r="BB138" s="422"/>
      <c r="BC138" s="422"/>
      <c r="BD138" s="422"/>
      <c r="BE138" s="422"/>
      <c r="BF138" s="422"/>
      <c r="BG138" s="422"/>
      <c r="BH138" s="422"/>
      <c r="BI138" s="422"/>
      <c r="BJ138" s="422"/>
      <c r="BK138" s="422"/>
      <c r="BL138" s="422"/>
      <c r="BM138" s="422"/>
      <c r="BN138" s="422"/>
      <c r="BO138" s="422"/>
      <c r="BP138" s="422"/>
      <c r="BQ138" s="422"/>
      <c r="BR138" s="422"/>
      <c r="BS138" s="422"/>
      <c r="BT138" s="422"/>
      <c r="BU138" s="422"/>
      <c r="BV138" s="422"/>
      <c r="BW138" s="422"/>
      <c r="BX138" s="422"/>
      <c r="BY138" s="422"/>
      <c r="BZ138" s="422"/>
      <c r="CA138" s="422"/>
      <c r="CB138" s="422"/>
      <c r="CC138" s="422"/>
      <c r="CD138" s="422"/>
      <c r="CE138" s="422"/>
    </row>
    <row r="139" spans="1:83" ht="13.5" customHeight="1">
      <c r="A139" s="477" t="s">
        <v>63</v>
      </c>
      <c r="B139" s="478"/>
      <c r="C139" s="475" t="s">
        <v>64</v>
      </c>
      <c r="D139" s="493"/>
      <c r="E139" s="493"/>
      <c r="F139" s="493"/>
      <c r="G139" s="493"/>
      <c r="H139" s="493"/>
      <c r="I139" s="493"/>
      <c r="J139" s="493"/>
      <c r="K139" s="493"/>
      <c r="L139" s="493"/>
      <c r="M139" s="493"/>
      <c r="N139" s="493"/>
      <c r="O139" s="493"/>
      <c r="P139" s="493"/>
      <c r="Q139" s="493"/>
      <c r="R139" s="493"/>
      <c r="S139" s="493"/>
      <c r="T139" s="493"/>
      <c r="U139" s="493"/>
      <c r="V139" s="436"/>
      <c r="W139" s="436"/>
      <c r="X139" s="436"/>
      <c r="Y139" s="436"/>
      <c r="Z139" s="436"/>
      <c r="AA139" s="436"/>
      <c r="AB139" s="425"/>
      <c r="AC139" s="425"/>
      <c r="AD139" s="425"/>
      <c r="AE139" s="425"/>
      <c r="AF139" s="1328">
        <v>799999</v>
      </c>
      <c r="AG139" s="1329"/>
      <c r="AH139" s="1330"/>
      <c r="AI139" s="425"/>
      <c r="AJ139" s="425"/>
      <c r="AK139" s="437"/>
      <c r="AL139" s="437"/>
      <c r="AM139" s="437"/>
      <c r="AN139" s="437"/>
      <c r="AO139" s="437"/>
      <c r="AP139" s="1318">
        <f>SUM(AP105-AP137)</f>
        <v>0</v>
      </c>
      <c r="AQ139" s="1318"/>
      <c r="AR139" s="1318"/>
      <c r="AS139" s="1318"/>
      <c r="AT139" s="1318"/>
      <c r="AU139" s="1318"/>
      <c r="AV139" s="428"/>
      <c r="AW139" s="1246"/>
      <c r="AX139" s="422"/>
      <c r="AY139" s="422"/>
      <c r="AZ139" s="422"/>
      <c r="BA139" s="422"/>
      <c r="BB139" s="422"/>
      <c r="BC139" s="422"/>
      <c r="BD139" s="422"/>
      <c r="BE139" s="422"/>
      <c r="BF139" s="422"/>
      <c r="BG139" s="422"/>
      <c r="BH139" s="422"/>
      <c r="BI139" s="422"/>
      <c r="BJ139" s="422"/>
      <c r="BK139" s="422"/>
      <c r="BL139" s="422"/>
      <c r="BM139" s="422"/>
      <c r="BN139" s="422"/>
      <c r="BO139" s="422"/>
      <c r="BP139" s="422"/>
      <c r="BQ139" s="422"/>
      <c r="BR139" s="422"/>
      <c r="BS139" s="422"/>
      <c r="BT139" s="422"/>
      <c r="BU139" s="422"/>
      <c r="BV139" s="422"/>
      <c r="BW139" s="422"/>
      <c r="BX139" s="422"/>
      <c r="BY139" s="422"/>
      <c r="BZ139" s="422"/>
      <c r="CA139" s="422"/>
      <c r="CB139" s="422"/>
      <c r="CC139" s="422"/>
      <c r="CD139" s="422"/>
      <c r="CE139" s="422"/>
    </row>
    <row r="140" spans="1:83" ht="3.75" customHeight="1">
      <c r="A140" s="477"/>
      <c r="B140" s="478"/>
      <c r="C140" s="475"/>
      <c r="D140" s="493"/>
      <c r="E140" s="493"/>
      <c r="F140" s="493"/>
      <c r="G140" s="493"/>
      <c r="H140" s="493"/>
      <c r="I140" s="493"/>
      <c r="J140" s="493"/>
      <c r="K140" s="493"/>
      <c r="L140" s="493"/>
      <c r="M140" s="493"/>
      <c r="N140" s="493"/>
      <c r="O140" s="493"/>
      <c r="P140" s="493"/>
      <c r="Q140" s="493"/>
      <c r="R140" s="493"/>
      <c r="S140" s="493"/>
      <c r="T140" s="493"/>
      <c r="U140" s="493"/>
      <c r="V140" s="436"/>
      <c r="W140" s="436"/>
      <c r="X140" s="436"/>
      <c r="Y140" s="436"/>
      <c r="Z140" s="436"/>
      <c r="AA140" s="436"/>
      <c r="AB140" s="425"/>
      <c r="AC140" s="425"/>
      <c r="AD140" s="425"/>
      <c r="AE140" s="425"/>
      <c r="AF140" s="462"/>
      <c r="AG140" s="462"/>
      <c r="AH140" s="462"/>
      <c r="AI140" s="425"/>
      <c r="AJ140" s="425"/>
      <c r="AK140" s="437"/>
      <c r="AL140" s="437"/>
      <c r="AM140" s="437"/>
      <c r="AN140" s="437"/>
      <c r="AO140" s="437"/>
      <c r="AP140" s="437"/>
      <c r="AQ140" s="437"/>
      <c r="AR140" s="437"/>
      <c r="AS140" s="437"/>
      <c r="AT140" s="425"/>
      <c r="AU140" s="425"/>
      <c r="AV140" s="428"/>
      <c r="AW140" s="1246"/>
      <c r="AX140" s="422"/>
      <c r="AY140" s="422"/>
      <c r="AZ140" s="422"/>
      <c r="BA140" s="422"/>
      <c r="BB140" s="422"/>
      <c r="BC140" s="422"/>
      <c r="BD140" s="422"/>
      <c r="BE140" s="422"/>
      <c r="BF140" s="422"/>
      <c r="BG140" s="422"/>
      <c r="BH140" s="422"/>
      <c r="BI140" s="422"/>
      <c r="BJ140" s="422"/>
      <c r="BK140" s="422"/>
      <c r="BL140" s="422"/>
      <c r="BM140" s="422"/>
      <c r="BN140" s="422"/>
      <c r="BO140" s="422"/>
      <c r="BP140" s="422"/>
      <c r="BQ140" s="422"/>
      <c r="BR140" s="422"/>
      <c r="BS140" s="422"/>
      <c r="BT140" s="422"/>
      <c r="BU140" s="422"/>
      <c r="BV140" s="422"/>
      <c r="BW140" s="422"/>
      <c r="BX140" s="422"/>
      <c r="BY140" s="422"/>
      <c r="BZ140" s="422"/>
      <c r="CA140" s="422"/>
      <c r="CB140" s="422"/>
      <c r="CC140" s="422"/>
      <c r="CD140" s="422"/>
      <c r="CE140" s="422"/>
    </row>
    <row r="141" spans="1:83" ht="13.5" customHeight="1">
      <c r="A141" s="494" t="s">
        <v>65</v>
      </c>
      <c r="B141" s="495"/>
      <c r="C141" s="484" t="s">
        <v>66</v>
      </c>
      <c r="D141" s="454"/>
      <c r="E141" s="454"/>
      <c r="F141" s="454"/>
      <c r="G141" s="454"/>
      <c r="H141" s="454"/>
      <c r="I141" s="454"/>
      <c r="J141" s="454"/>
      <c r="K141" s="454"/>
      <c r="L141" s="454"/>
      <c r="M141" s="454"/>
      <c r="N141" s="454"/>
      <c r="O141" s="454"/>
      <c r="P141" s="454"/>
      <c r="Q141" s="454"/>
      <c r="R141" s="454"/>
      <c r="S141" s="454"/>
      <c r="T141" s="454"/>
      <c r="U141" s="454"/>
      <c r="V141" s="436"/>
      <c r="W141" s="436"/>
      <c r="X141" s="436"/>
      <c r="Y141" s="436"/>
      <c r="Z141" s="436"/>
      <c r="AA141" s="436"/>
      <c r="AB141" s="425"/>
      <c r="AC141" s="425"/>
      <c r="AD141" s="425"/>
      <c r="AE141" s="425"/>
      <c r="AF141" s="1328">
        <v>749999</v>
      </c>
      <c r="AG141" s="1329"/>
      <c r="AH141" s="1330"/>
      <c r="AI141" s="425"/>
      <c r="AJ141" s="425"/>
      <c r="AK141" s="437"/>
      <c r="AL141" s="437"/>
      <c r="AM141" s="437"/>
      <c r="AN141" s="437"/>
      <c r="AO141" s="437"/>
      <c r="AP141" s="1318">
        <v>0</v>
      </c>
      <c r="AQ141" s="1318"/>
      <c r="AR141" s="1318"/>
      <c r="AS141" s="1318"/>
      <c r="AT141" s="1318"/>
      <c r="AU141" s="1318"/>
      <c r="AV141" s="428"/>
      <c r="AW141" s="1246"/>
      <c r="AX141" s="422"/>
      <c r="AY141" s="422"/>
      <c r="AZ141" s="422"/>
      <c r="BA141" s="422"/>
      <c r="BB141" s="422"/>
      <c r="BC141" s="422"/>
      <c r="BD141" s="422"/>
      <c r="BE141" s="422"/>
      <c r="BF141" s="422"/>
      <c r="BG141" s="422"/>
      <c r="BH141" s="422"/>
      <c r="BI141" s="422"/>
      <c r="BJ141" s="422"/>
      <c r="BK141" s="422"/>
      <c r="BL141" s="422"/>
      <c r="BM141" s="422"/>
      <c r="BN141" s="422"/>
      <c r="BO141" s="422"/>
      <c r="BP141" s="422"/>
      <c r="BQ141" s="422"/>
      <c r="BR141" s="422"/>
      <c r="BS141" s="422"/>
      <c r="BT141" s="422"/>
      <c r="BU141" s="422"/>
      <c r="BV141" s="422"/>
      <c r="BW141" s="422"/>
      <c r="BX141" s="422"/>
      <c r="BY141" s="422"/>
      <c r="BZ141" s="422"/>
      <c r="CA141" s="422"/>
      <c r="CB141" s="422"/>
      <c r="CC141" s="422"/>
      <c r="CD141" s="422"/>
      <c r="CE141" s="422"/>
    </row>
    <row r="142" spans="1:83" ht="3.75" customHeight="1">
      <c r="A142" s="494"/>
      <c r="B142" s="495"/>
      <c r="C142" s="484"/>
      <c r="D142" s="454"/>
      <c r="E142" s="454"/>
      <c r="F142" s="454"/>
      <c r="G142" s="454"/>
      <c r="H142" s="454"/>
      <c r="I142" s="454"/>
      <c r="J142" s="454"/>
      <c r="K142" s="454"/>
      <c r="L142" s="454"/>
      <c r="M142" s="454"/>
      <c r="N142" s="454"/>
      <c r="O142" s="454"/>
      <c r="P142" s="454"/>
      <c r="Q142" s="454"/>
      <c r="R142" s="454"/>
      <c r="S142" s="454"/>
      <c r="T142" s="454"/>
      <c r="U142" s="496"/>
      <c r="V142" s="436"/>
      <c r="W142" s="436"/>
      <c r="X142" s="436"/>
      <c r="Y142" s="436"/>
      <c r="Z142" s="436"/>
      <c r="AA142" s="436"/>
      <c r="AB142" s="425"/>
      <c r="AC142" s="425"/>
      <c r="AD142" s="425"/>
      <c r="AE142" s="425"/>
      <c r="AF142" s="462"/>
      <c r="AG142" s="462"/>
      <c r="AH142" s="462"/>
      <c r="AI142" s="425"/>
      <c r="AJ142" s="425"/>
      <c r="AK142" s="437"/>
      <c r="AL142" s="437"/>
      <c r="AM142" s="437"/>
      <c r="AN142" s="437"/>
      <c r="AO142" s="437"/>
      <c r="AP142" s="437"/>
      <c r="AQ142" s="437"/>
      <c r="AR142" s="437"/>
      <c r="AS142" s="437"/>
      <c r="AT142" s="425"/>
      <c r="AU142" s="425"/>
      <c r="AV142" s="428"/>
      <c r="AW142" s="1246"/>
      <c r="AX142" s="422"/>
      <c r="AY142" s="422"/>
      <c r="AZ142" s="422"/>
      <c r="BA142" s="422"/>
      <c r="BB142" s="422"/>
      <c r="BC142" s="422"/>
      <c r="BD142" s="422"/>
      <c r="BE142" s="422"/>
      <c r="BF142" s="422"/>
      <c r="BG142" s="422"/>
      <c r="BH142" s="422"/>
      <c r="BI142" s="422"/>
      <c r="BJ142" s="422"/>
      <c r="BK142" s="422"/>
      <c r="BL142" s="422"/>
      <c r="BM142" s="422"/>
      <c r="BN142" s="422"/>
      <c r="BO142" s="422"/>
      <c r="BP142" s="422"/>
      <c r="BQ142" s="422"/>
      <c r="BR142" s="422"/>
      <c r="BS142" s="422"/>
      <c r="BT142" s="422"/>
      <c r="BU142" s="422"/>
      <c r="BV142" s="422"/>
      <c r="BW142" s="422"/>
      <c r="BX142" s="422"/>
      <c r="BY142" s="422"/>
      <c r="BZ142" s="422"/>
      <c r="CA142" s="422"/>
      <c r="CB142" s="422"/>
      <c r="CC142" s="422"/>
      <c r="CD142" s="422"/>
      <c r="CE142" s="422"/>
    </row>
    <row r="143" spans="1:83" ht="13.5" customHeight="1">
      <c r="A143" s="477" t="s">
        <v>67</v>
      </c>
      <c r="B143" s="478"/>
      <c r="C143" s="484" t="s">
        <v>68</v>
      </c>
      <c r="D143" s="454"/>
      <c r="E143" s="454"/>
      <c r="F143" s="454"/>
      <c r="G143" s="454"/>
      <c r="H143" s="454"/>
      <c r="I143" s="454"/>
      <c r="J143" s="454"/>
      <c r="K143" s="454"/>
      <c r="L143" s="454"/>
      <c r="M143" s="454"/>
      <c r="N143" s="454"/>
      <c r="O143" s="454"/>
      <c r="P143" s="454"/>
      <c r="Q143" s="454"/>
      <c r="R143" s="454"/>
      <c r="S143" s="454"/>
      <c r="T143" s="454"/>
      <c r="U143" s="496"/>
      <c r="V143" s="436"/>
      <c r="W143" s="436"/>
      <c r="X143" s="436"/>
      <c r="Y143" s="436"/>
      <c r="Z143" s="436"/>
      <c r="AA143" s="436"/>
      <c r="AB143" s="425"/>
      <c r="AC143" s="425"/>
      <c r="AD143" s="425"/>
      <c r="AE143" s="425"/>
      <c r="AF143" s="1328">
        <v>740000</v>
      </c>
      <c r="AG143" s="1329"/>
      <c r="AH143" s="1330"/>
      <c r="AI143" s="425"/>
      <c r="AJ143" s="1314" t="s">
        <v>69</v>
      </c>
      <c r="AK143" s="1314"/>
      <c r="AL143" s="1315"/>
      <c r="AM143" s="1316"/>
      <c r="AN143" s="1317"/>
      <c r="AO143" s="437"/>
      <c r="AP143" s="1314" t="s">
        <v>70</v>
      </c>
      <c r="AQ143" s="1314"/>
      <c r="AR143" s="1314"/>
      <c r="AS143" s="1315"/>
      <c r="AT143" s="1316"/>
      <c r="AU143" s="1317"/>
      <c r="AV143" s="428"/>
      <c r="AW143" s="1246"/>
      <c r="AX143" s="422"/>
      <c r="AY143" s="422"/>
      <c r="AZ143" s="422"/>
      <c r="BA143" s="422"/>
      <c r="BB143" s="422"/>
      <c r="BC143" s="422"/>
      <c r="BD143" s="422"/>
      <c r="BE143" s="422"/>
      <c r="BF143" s="422"/>
      <c r="BG143" s="422"/>
      <c r="BH143" s="422"/>
      <c r="BI143" s="422"/>
      <c r="BJ143" s="422"/>
      <c r="BK143" s="422"/>
      <c r="BL143" s="422"/>
      <c r="BM143" s="422"/>
      <c r="BN143" s="422"/>
      <c r="BO143" s="422"/>
      <c r="BP143" s="422"/>
      <c r="BQ143" s="422"/>
      <c r="BR143" s="422"/>
      <c r="BS143" s="422"/>
      <c r="BT143" s="422"/>
      <c r="BU143" s="422"/>
      <c r="BV143" s="422"/>
      <c r="BW143" s="422"/>
      <c r="BX143" s="422"/>
      <c r="BY143" s="422"/>
      <c r="BZ143" s="422"/>
      <c r="CA143" s="422"/>
      <c r="CB143" s="422"/>
      <c r="CC143" s="422"/>
      <c r="CD143" s="422"/>
      <c r="CE143" s="422"/>
    </row>
    <row r="144" spans="1:83" ht="3.75" customHeight="1">
      <c r="A144" s="477"/>
      <c r="B144" s="478"/>
      <c r="C144" s="484"/>
      <c r="D144" s="454"/>
      <c r="E144" s="454"/>
      <c r="F144" s="454"/>
      <c r="G144" s="454"/>
      <c r="H144" s="454"/>
      <c r="I144" s="454"/>
      <c r="J144" s="454"/>
      <c r="K144" s="454"/>
      <c r="L144" s="454"/>
      <c r="M144" s="454"/>
      <c r="N144" s="454"/>
      <c r="O144" s="454"/>
      <c r="P144" s="454"/>
      <c r="Q144" s="454"/>
      <c r="R144" s="454"/>
      <c r="S144" s="454"/>
      <c r="T144" s="454"/>
      <c r="U144" s="496"/>
      <c r="V144" s="436"/>
      <c r="W144" s="436"/>
      <c r="X144" s="436"/>
      <c r="Y144" s="436"/>
      <c r="Z144" s="436"/>
      <c r="AA144" s="436"/>
      <c r="AB144" s="425"/>
      <c r="AC144" s="425"/>
      <c r="AD144" s="425"/>
      <c r="AE144" s="425"/>
      <c r="AF144" s="465"/>
      <c r="AG144" s="465"/>
      <c r="AH144" s="465"/>
      <c r="AI144" s="425"/>
      <c r="AJ144" s="425"/>
      <c r="AK144" s="437"/>
      <c r="AL144" s="437"/>
      <c r="AM144" s="437"/>
      <c r="AN144" s="437"/>
      <c r="AO144" s="437"/>
      <c r="AP144" s="425"/>
      <c r="AQ144" s="437"/>
      <c r="AR144" s="437"/>
      <c r="AS144" s="437"/>
      <c r="AT144" s="437"/>
      <c r="AU144" s="437"/>
      <c r="AV144" s="428"/>
      <c r="AW144" s="1246"/>
      <c r="AX144" s="422"/>
      <c r="AY144" s="422"/>
      <c r="AZ144" s="422"/>
      <c r="BA144" s="422"/>
      <c r="BB144" s="422"/>
      <c r="BC144" s="422"/>
      <c r="BD144" s="422"/>
      <c r="BE144" s="422"/>
      <c r="BF144" s="422"/>
      <c r="BG144" s="422"/>
      <c r="BH144" s="422"/>
      <c r="BI144" s="422"/>
      <c r="BJ144" s="422"/>
      <c r="BK144" s="422"/>
      <c r="BL144" s="422"/>
      <c r="BM144" s="422"/>
      <c r="BN144" s="422"/>
      <c r="BO144" s="422"/>
      <c r="BP144" s="422"/>
      <c r="BQ144" s="422"/>
      <c r="BR144" s="422"/>
      <c r="BS144" s="422"/>
      <c r="BT144" s="422"/>
      <c r="BU144" s="422"/>
      <c r="BV144" s="422"/>
      <c r="BW144" s="422"/>
      <c r="BX144" s="422"/>
      <c r="BY144" s="422"/>
      <c r="BZ144" s="422"/>
      <c r="CA144" s="422"/>
      <c r="CB144" s="422"/>
      <c r="CC144" s="422"/>
      <c r="CD144" s="422"/>
      <c r="CE144" s="422"/>
    </row>
    <row r="145" spans="1:83" ht="13.5" customHeight="1">
      <c r="A145" s="477" t="s">
        <v>71</v>
      </c>
      <c r="B145" s="478"/>
      <c r="C145" s="454" t="s">
        <v>72</v>
      </c>
      <c r="D145" s="484"/>
      <c r="E145" s="454"/>
      <c r="F145" s="454"/>
      <c r="G145" s="485"/>
      <c r="H145" s="454"/>
      <c r="I145" s="454"/>
      <c r="J145" s="454"/>
      <c r="K145" s="454"/>
      <c r="L145" s="454"/>
      <c r="M145" s="454"/>
      <c r="N145" s="454"/>
      <c r="O145" s="454"/>
      <c r="P145" s="453"/>
      <c r="Q145" s="453"/>
      <c r="R145" s="453"/>
      <c r="S145" s="453"/>
      <c r="T145" s="453"/>
      <c r="U145" s="453"/>
      <c r="V145" s="436"/>
      <c r="W145" s="436"/>
      <c r="X145" s="436"/>
      <c r="Y145" s="436"/>
      <c r="Z145" s="436"/>
      <c r="AA145" s="436"/>
      <c r="AB145" s="425"/>
      <c r="AC145" s="425"/>
      <c r="AD145" s="425"/>
      <c r="AE145" s="425"/>
      <c r="AF145" s="462"/>
      <c r="AG145" s="462"/>
      <c r="AH145" s="462"/>
      <c r="AI145" s="425"/>
      <c r="AJ145" s="425"/>
      <c r="AK145" s="437"/>
      <c r="AL145" s="437"/>
      <c r="AM145" s="437"/>
      <c r="AN145" s="437"/>
      <c r="AO145" s="437"/>
      <c r="AP145" s="437"/>
      <c r="AQ145" s="437"/>
      <c r="AR145" s="437"/>
      <c r="AS145" s="437"/>
      <c r="AT145" s="425"/>
      <c r="AU145" s="425"/>
      <c r="AV145" s="428"/>
      <c r="AW145" s="1246"/>
      <c r="AX145" s="422"/>
      <c r="AY145" s="422"/>
      <c r="AZ145" s="422"/>
      <c r="BA145" s="422"/>
      <c r="BB145" s="422"/>
      <c r="BC145" s="422"/>
      <c r="BD145" s="422"/>
      <c r="BE145" s="422"/>
      <c r="BF145" s="422"/>
      <c r="BG145" s="422"/>
      <c r="BH145" s="422"/>
      <c r="BI145" s="422"/>
      <c r="BJ145" s="422"/>
      <c r="BK145" s="422"/>
      <c r="BL145" s="422"/>
      <c r="BM145" s="422"/>
      <c r="BN145" s="422"/>
      <c r="BO145" s="422"/>
      <c r="BP145" s="422"/>
      <c r="BQ145" s="422"/>
      <c r="BR145" s="422"/>
      <c r="BS145" s="422"/>
      <c r="BT145" s="422"/>
      <c r="BU145" s="422"/>
      <c r="BV145" s="422"/>
      <c r="BW145" s="422"/>
      <c r="BX145" s="422"/>
      <c r="BY145" s="422"/>
      <c r="BZ145" s="422"/>
      <c r="CA145" s="422"/>
      <c r="CB145" s="422"/>
      <c r="CC145" s="422"/>
      <c r="CD145" s="422"/>
      <c r="CE145" s="422"/>
    </row>
    <row r="146" spans="1:83" ht="3.75" customHeight="1">
      <c r="A146" s="477"/>
      <c r="B146" s="478"/>
      <c r="C146" s="454"/>
      <c r="D146" s="484"/>
      <c r="E146" s="454"/>
      <c r="F146" s="454"/>
      <c r="G146" s="485"/>
      <c r="H146" s="454"/>
      <c r="I146" s="454"/>
      <c r="J146" s="454"/>
      <c r="K146" s="454"/>
      <c r="L146" s="454"/>
      <c r="M146" s="454"/>
      <c r="N146" s="454"/>
      <c r="O146" s="454"/>
      <c r="P146" s="453"/>
      <c r="Q146" s="453"/>
      <c r="R146" s="453"/>
      <c r="S146" s="453"/>
      <c r="T146" s="453"/>
      <c r="U146" s="453"/>
      <c r="V146" s="436"/>
      <c r="W146" s="436"/>
      <c r="X146" s="436"/>
      <c r="Y146" s="436"/>
      <c r="Z146" s="436"/>
      <c r="AA146" s="436"/>
      <c r="AB146" s="425"/>
      <c r="AC146" s="425"/>
      <c r="AD146" s="425"/>
      <c r="AE146" s="425"/>
      <c r="AF146" s="462"/>
      <c r="AG146" s="462"/>
      <c r="AH146" s="462"/>
      <c r="AI146" s="425"/>
      <c r="AJ146" s="425"/>
      <c r="AK146" s="437"/>
      <c r="AL146" s="437"/>
      <c r="AM146" s="437"/>
      <c r="AN146" s="437"/>
      <c r="AO146" s="437"/>
      <c r="AP146" s="437"/>
      <c r="AQ146" s="437"/>
      <c r="AR146" s="437"/>
      <c r="AS146" s="437"/>
      <c r="AT146" s="425"/>
      <c r="AU146" s="425"/>
      <c r="AV146" s="428"/>
      <c r="AW146" s="1246"/>
      <c r="AX146" s="422"/>
      <c r="AY146" s="422"/>
      <c r="AZ146" s="422"/>
      <c r="BA146" s="422"/>
      <c r="BB146" s="422"/>
      <c r="BC146" s="422"/>
      <c r="BD146" s="422"/>
      <c r="BE146" s="422"/>
      <c r="BF146" s="422"/>
      <c r="BG146" s="422"/>
      <c r="BH146" s="422"/>
      <c r="BI146" s="422"/>
      <c r="BJ146" s="422"/>
      <c r="BK146" s="422"/>
      <c r="BL146" s="422"/>
      <c r="BM146" s="422"/>
      <c r="BN146" s="422"/>
      <c r="BO146" s="422"/>
      <c r="BP146" s="422"/>
      <c r="BQ146" s="422"/>
      <c r="BR146" s="422"/>
      <c r="BS146" s="422"/>
      <c r="BT146" s="422"/>
      <c r="BU146" s="422"/>
      <c r="BV146" s="422"/>
      <c r="BW146" s="422"/>
      <c r="BX146" s="422"/>
      <c r="BY146" s="422"/>
      <c r="BZ146" s="422"/>
      <c r="CA146" s="422"/>
      <c r="CB146" s="422"/>
      <c r="CC146" s="422"/>
      <c r="CD146" s="422"/>
      <c r="CE146" s="422"/>
    </row>
    <row r="147" spans="1:83" ht="13.5" customHeight="1">
      <c r="A147" s="497"/>
      <c r="B147" s="436"/>
      <c r="C147" s="454" t="s">
        <v>17</v>
      </c>
      <c r="D147" s="436"/>
      <c r="E147" s="1327"/>
      <c r="F147" s="1327"/>
      <c r="G147" s="1327"/>
      <c r="H147" s="1327"/>
      <c r="I147" s="1327"/>
      <c r="J147" s="1327"/>
      <c r="K147" s="1327"/>
      <c r="L147" s="1327"/>
      <c r="M147" s="1327"/>
      <c r="N147" s="1327"/>
      <c r="O147" s="1327"/>
      <c r="P147" s="1327"/>
      <c r="Q147" s="1327"/>
      <c r="R147" s="1327"/>
      <c r="S147" s="1327"/>
      <c r="T147" s="1327"/>
      <c r="U147" s="1327"/>
      <c r="V147" s="1327"/>
      <c r="W147" s="1327"/>
      <c r="X147" s="1327"/>
      <c r="Y147" s="1327"/>
      <c r="Z147" s="1327"/>
      <c r="AA147" s="1327"/>
      <c r="AB147" s="1327"/>
      <c r="AC147" s="1327"/>
      <c r="AD147" s="425"/>
      <c r="AE147" s="425"/>
      <c r="AF147" s="1328">
        <v>714111</v>
      </c>
      <c r="AG147" s="1329"/>
      <c r="AH147" s="1330"/>
      <c r="AI147" s="425"/>
      <c r="AJ147" s="425"/>
      <c r="AK147" s="437"/>
      <c r="AL147" s="437"/>
      <c r="AM147" s="437"/>
      <c r="AN147" s="437"/>
      <c r="AO147" s="437"/>
      <c r="AP147" s="1318" t="s">
        <v>926</v>
      </c>
      <c r="AQ147" s="1318"/>
      <c r="AR147" s="1318"/>
      <c r="AS147" s="1318"/>
      <c r="AT147" s="1318"/>
      <c r="AU147" s="1318"/>
      <c r="AV147" s="428"/>
      <c r="AW147" s="1246"/>
      <c r="AX147" s="422"/>
      <c r="AY147" s="422"/>
      <c r="AZ147" s="422"/>
      <c r="BA147" s="422"/>
      <c r="BB147" s="422"/>
      <c r="BC147" s="422"/>
      <c r="BD147" s="422"/>
      <c r="BE147" s="422"/>
      <c r="BF147" s="422"/>
      <c r="BG147" s="422"/>
      <c r="BH147" s="422"/>
      <c r="BI147" s="422"/>
      <c r="BJ147" s="422"/>
      <c r="BK147" s="422"/>
      <c r="BL147" s="422"/>
      <c r="BM147" s="422"/>
      <c r="BN147" s="422"/>
      <c r="BO147" s="422"/>
      <c r="BP147" s="422"/>
      <c r="BQ147" s="422"/>
      <c r="BR147" s="422"/>
      <c r="BS147" s="422"/>
      <c r="BT147" s="422"/>
      <c r="BU147" s="422"/>
      <c r="BV147" s="422"/>
      <c r="BW147" s="422"/>
      <c r="BX147" s="422"/>
      <c r="BY147" s="422"/>
      <c r="BZ147" s="422"/>
      <c r="CA147" s="422"/>
      <c r="CB147" s="422"/>
      <c r="CC147" s="422"/>
      <c r="CD147" s="422"/>
      <c r="CE147" s="422"/>
    </row>
    <row r="148" spans="1:83" ht="3.75" customHeight="1">
      <c r="A148" s="497"/>
      <c r="B148" s="436"/>
      <c r="C148" s="454"/>
      <c r="D148" s="436"/>
      <c r="E148" s="436"/>
      <c r="F148" s="436"/>
      <c r="G148" s="436"/>
      <c r="H148" s="436"/>
      <c r="I148" s="436"/>
      <c r="J148" s="436"/>
      <c r="K148" s="436"/>
      <c r="L148" s="436"/>
      <c r="M148" s="436"/>
      <c r="N148" s="436"/>
      <c r="O148" s="436"/>
      <c r="P148" s="436"/>
      <c r="Q148" s="436"/>
      <c r="R148" s="436"/>
      <c r="S148" s="436"/>
      <c r="T148" s="436"/>
      <c r="U148" s="436"/>
      <c r="V148" s="436"/>
      <c r="W148" s="436"/>
      <c r="X148" s="436"/>
      <c r="Y148" s="436"/>
      <c r="Z148" s="436"/>
      <c r="AA148" s="436"/>
      <c r="AB148" s="425"/>
      <c r="AC148" s="425"/>
      <c r="AD148" s="425"/>
      <c r="AE148" s="425"/>
      <c r="AF148" s="462"/>
      <c r="AG148" s="462"/>
      <c r="AH148" s="462"/>
      <c r="AI148" s="425"/>
      <c r="AJ148" s="425"/>
      <c r="AK148" s="437"/>
      <c r="AL148" s="437"/>
      <c r="AM148" s="437"/>
      <c r="AN148" s="437"/>
      <c r="AO148" s="437"/>
      <c r="AP148" s="437"/>
      <c r="AQ148" s="437"/>
      <c r="AR148" s="437"/>
      <c r="AS148" s="437"/>
      <c r="AT148" s="426"/>
      <c r="AU148" s="426"/>
      <c r="AV148" s="428"/>
      <c r="AW148" s="1246"/>
      <c r="AX148" s="422"/>
      <c r="AY148" s="422"/>
      <c r="AZ148" s="422"/>
      <c r="BA148" s="422"/>
      <c r="BB148" s="422"/>
      <c r="BC148" s="422"/>
      <c r="BD148" s="422"/>
      <c r="BE148" s="422"/>
      <c r="BF148" s="422"/>
      <c r="BG148" s="422"/>
      <c r="BH148" s="422"/>
      <c r="BI148" s="422"/>
      <c r="BJ148" s="422"/>
      <c r="BK148" s="422"/>
      <c r="BL148" s="422"/>
      <c r="BM148" s="422"/>
      <c r="BN148" s="422"/>
      <c r="BO148" s="422"/>
      <c r="BP148" s="422"/>
      <c r="BQ148" s="422"/>
      <c r="BR148" s="422"/>
      <c r="BS148" s="422"/>
      <c r="BT148" s="422"/>
      <c r="BU148" s="422"/>
      <c r="BV148" s="422"/>
      <c r="BW148" s="422"/>
      <c r="BX148" s="422"/>
      <c r="BY148" s="422"/>
      <c r="BZ148" s="422"/>
      <c r="CA148" s="422"/>
      <c r="CB148" s="422"/>
      <c r="CC148" s="422"/>
      <c r="CD148" s="422"/>
      <c r="CE148" s="422"/>
    </row>
    <row r="149" spans="1:83" ht="13.5" customHeight="1">
      <c r="A149" s="497"/>
      <c r="B149" s="436"/>
      <c r="C149" s="454" t="s">
        <v>18</v>
      </c>
      <c r="D149" s="436"/>
      <c r="E149" s="1327"/>
      <c r="F149" s="1327"/>
      <c r="G149" s="1327"/>
      <c r="H149" s="1327"/>
      <c r="I149" s="1327"/>
      <c r="J149" s="1327"/>
      <c r="K149" s="1327"/>
      <c r="L149" s="1327"/>
      <c r="M149" s="1327"/>
      <c r="N149" s="1327"/>
      <c r="O149" s="1327"/>
      <c r="P149" s="1327"/>
      <c r="Q149" s="1327"/>
      <c r="R149" s="1327"/>
      <c r="S149" s="1327"/>
      <c r="T149" s="1327"/>
      <c r="U149" s="1327"/>
      <c r="V149" s="1327"/>
      <c r="W149" s="1327"/>
      <c r="X149" s="1327"/>
      <c r="Y149" s="1327"/>
      <c r="Z149" s="1327"/>
      <c r="AA149" s="1327"/>
      <c r="AB149" s="1327"/>
      <c r="AC149" s="1327"/>
      <c r="AD149" s="425"/>
      <c r="AE149" s="425"/>
      <c r="AF149" s="1328">
        <v>714121</v>
      </c>
      <c r="AG149" s="1329"/>
      <c r="AH149" s="1330"/>
      <c r="AI149" s="425"/>
      <c r="AJ149" s="425"/>
      <c r="AK149" s="437"/>
      <c r="AL149" s="437"/>
      <c r="AM149" s="437"/>
      <c r="AN149" s="437"/>
      <c r="AO149" s="437"/>
      <c r="AP149" s="1318" t="s">
        <v>926</v>
      </c>
      <c r="AQ149" s="1318"/>
      <c r="AR149" s="1318"/>
      <c r="AS149" s="1318"/>
      <c r="AT149" s="1318"/>
      <c r="AU149" s="1318"/>
      <c r="AV149" s="428"/>
      <c r="AW149" s="1246"/>
      <c r="AX149" s="422"/>
      <c r="AY149" s="422"/>
      <c r="AZ149" s="422"/>
      <c r="BA149" s="422"/>
      <c r="BB149" s="422"/>
      <c r="BC149" s="422"/>
      <c r="BD149" s="422"/>
      <c r="BE149" s="422"/>
      <c r="BF149" s="422"/>
      <c r="BG149" s="422"/>
      <c r="BH149" s="422"/>
      <c r="BI149" s="422"/>
      <c r="BJ149" s="422"/>
      <c r="BK149" s="422"/>
      <c r="BL149" s="422"/>
      <c r="BM149" s="422"/>
      <c r="BN149" s="422"/>
      <c r="BO149" s="422"/>
      <c r="BP149" s="422"/>
      <c r="BQ149" s="422"/>
      <c r="BR149" s="422"/>
      <c r="BS149" s="422"/>
      <c r="BT149" s="422"/>
      <c r="BU149" s="422"/>
      <c r="BV149" s="422"/>
      <c r="BW149" s="422"/>
      <c r="BX149" s="422"/>
      <c r="BY149" s="422"/>
      <c r="BZ149" s="422"/>
      <c r="CA149" s="422"/>
      <c r="CB149" s="422"/>
      <c r="CC149" s="422"/>
      <c r="CD149" s="422"/>
      <c r="CE149" s="422"/>
    </row>
    <row r="150" spans="1:83" ht="3.75" customHeight="1">
      <c r="A150" s="497"/>
      <c r="B150" s="436"/>
      <c r="C150" s="454"/>
      <c r="D150" s="436"/>
      <c r="E150" s="436"/>
      <c r="F150" s="436"/>
      <c r="G150" s="436"/>
      <c r="H150" s="436"/>
      <c r="I150" s="436"/>
      <c r="J150" s="436"/>
      <c r="K150" s="436"/>
      <c r="L150" s="436"/>
      <c r="M150" s="436"/>
      <c r="N150" s="436"/>
      <c r="O150" s="436"/>
      <c r="P150" s="436"/>
      <c r="Q150" s="436"/>
      <c r="R150" s="436"/>
      <c r="S150" s="436"/>
      <c r="T150" s="436"/>
      <c r="U150" s="436"/>
      <c r="V150" s="436"/>
      <c r="W150" s="436"/>
      <c r="X150" s="436"/>
      <c r="Y150" s="436"/>
      <c r="Z150" s="436"/>
      <c r="AA150" s="436"/>
      <c r="AB150" s="425"/>
      <c r="AC150" s="425"/>
      <c r="AD150" s="425"/>
      <c r="AE150" s="425"/>
      <c r="AF150" s="425"/>
      <c r="AG150" s="425"/>
      <c r="AH150" s="425"/>
      <c r="AI150" s="425"/>
      <c r="AJ150" s="425"/>
      <c r="AK150" s="437"/>
      <c r="AL150" s="437"/>
      <c r="AM150" s="437"/>
      <c r="AN150" s="437"/>
      <c r="AO150" s="437"/>
      <c r="AP150" s="437"/>
      <c r="AQ150" s="437"/>
      <c r="AR150" s="437"/>
      <c r="AS150" s="437"/>
      <c r="AT150" s="426"/>
      <c r="AU150" s="426"/>
      <c r="AV150" s="428"/>
      <c r="AW150" s="1246"/>
      <c r="AX150" s="422"/>
      <c r="AY150" s="422"/>
      <c r="AZ150" s="422"/>
      <c r="BA150" s="422"/>
      <c r="BB150" s="422"/>
      <c r="BC150" s="422"/>
      <c r="BD150" s="422"/>
      <c r="BE150" s="422"/>
      <c r="BF150" s="422"/>
      <c r="BG150" s="422"/>
      <c r="BH150" s="422"/>
      <c r="BI150" s="422"/>
      <c r="BJ150" s="422"/>
      <c r="BK150" s="422"/>
      <c r="BL150" s="422"/>
      <c r="BM150" s="422"/>
      <c r="BN150" s="422"/>
      <c r="BO150" s="422"/>
      <c r="BP150" s="422"/>
      <c r="BQ150" s="422"/>
      <c r="BR150" s="422"/>
      <c r="BS150" s="422"/>
      <c r="BT150" s="422"/>
      <c r="BU150" s="422"/>
      <c r="BV150" s="422"/>
      <c r="BW150" s="422"/>
      <c r="BX150" s="422"/>
      <c r="BY150" s="422"/>
      <c r="BZ150" s="422"/>
      <c r="CA150" s="422"/>
      <c r="CB150" s="422"/>
      <c r="CC150" s="422"/>
      <c r="CD150" s="422"/>
      <c r="CE150" s="422"/>
    </row>
    <row r="151" spans="1:83" ht="13.5" customHeight="1">
      <c r="A151" s="497"/>
      <c r="B151" s="436"/>
      <c r="C151" s="454" t="s">
        <v>21</v>
      </c>
      <c r="D151" s="436"/>
      <c r="E151" s="1327"/>
      <c r="F151" s="1327"/>
      <c r="G151" s="1327"/>
      <c r="H151" s="1327"/>
      <c r="I151" s="1327"/>
      <c r="J151" s="1327"/>
      <c r="K151" s="1327"/>
      <c r="L151" s="1327"/>
      <c r="M151" s="1327"/>
      <c r="N151" s="1327"/>
      <c r="O151" s="1327"/>
      <c r="P151" s="1327"/>
      <c r="Q151" s="1327"/>
      <c r="R151" s="1327"/>
      <c r="S151" s="1327"/>
      <c r="T151" s="1327"/>
      <c r="U151" s="1327"/>
      <c r="V151" s="1327"/>
      <c r="W151" s="1327"/>
      <c r="X151" s="1327"/>
      <c r="Y151" s="1327"/>
      <c r="Z151" s="1327"/>
      <c r="AA151" s="1327"/>
      <c r="AB151" s="1327"/>
      <c r="AC151" s="1327"/>
      <c r="AD151" s="425"/>
      <c r="AE151" s="425"/>
      <c r="AF151" s="1328">
        <v>714131</v>
      </c>
      <c r="AG151" s="1329"/>
      <c r="AH151" s="1330"/>
      <c r="AI151" s="425"/>
      <c r="AJ151" s="425"/>
      <c r="AK151" s="437"/>
      <c r="AL151" s="437"/>
      <c r="AM151" s="437"/>
      <c r="AN151" s="437"/>
      <c r="AO151" s="437"/>
      <c r="AP151" s="1318" t="s">
        <v>926</v>
      </c>
      <c r="AQ151" s="1318"/>
      <c r="AR151" s="1318"/>
      <c r="AS151" s="1318"/>
      <c r="AT151" s="1318"/>
      <c r="AU151" s="1318"/>
      <c r="AV151" s="428"/>
      <c r="AW151" s="1246"/>
      <c r="AX151" s="422"/>
      <c r="AY151" s="422"/>
      <c r="AZ151" s="422"/>
      <c r="BA151" s="422"/>
      <c r="BB151" s="422"/>
      <c r="BC151" s="422"/>
      <c r="BD151" s="422"/>
      <c r="BE151" s="422"/>
      <c r="BF151" s="422"/>
      <c r="BG151" s="422"/>
      <c r="BH151" s="422"/>
      <c r="BI151" s="422"/>
      <c r="BJ151" s="422"/>
      <c r="BK151" s="422"/>
      <c r="BL151" s="422"/>
      <c r="BM151" s="422"/>
      <c r="BN151" s="422"/>
      <c r="BO151" s="422"/>
      <c r="BP151" s="422"/>
      <c r="BQ151" s="422"/>
      <c r="BR151" s="422"/>
      <c r="BS151" s="422"/>
      <c r="BT151" s="422"/>
      <c r="BU151" s="422"/>
      <c r="BV151" s="422"/>
      <c r="BW151" s="422"/>
      <c r="BX151" s="422"/>
      <c r="BY151" s="422"/>
      <c r="BZ151" s="422"/>
      <c r="CA151" s="422"/>
      <c r="CB151" s="422"/>
      <c r="CC151" s="422"/>
      <c r="CD151" s="422"/>
      <c r="CE151" s="422"/>
    </row>
    <row r="152" spans="1:83" ht="3.75" customHeight="1">
      <c r="A152" s="498"/>
      <c r="B152" s="499"/>
      <c r="C152" s="500"/>
      <c r="D152" s="499"/>
      <c r="E152" s="460"/>
      <c r="F152" s="460"/>
      <c r="G152" s="460"/>
      <c r="H152" s="460"/>
      <c r="I152" s="460"/>
      <c r="J152" s="460"/>
      <c r="K152" s="460"/>
      <c r="L152" s="460"/>
      <c r="M152" s="460"/>
      <c r="N152" s="460"/>
      <c r="O152" s="460"/>
      <c r="P152" s="460"/>
      <c r="Q152" s="460"/>
      <c r="R152" s="460"/>
      <c r="S152" s="460"/>
      <c r="T152" s="460"/>
      <c r="U152" s="460"/>
      <c r="V152" s="460"/>
      <c r="W152" s="460"/>
      <c r="X152" s="460"/>
      <c r="Y152" s="460"/>
      <c r="Z152" s="460"/>
      <c r="AA152" s="460"/>
      <c r="AB152" s="460"/>
      <c r="AC152" s="460"/>
      <c r="AD152" s="434"/>
      <c r="AE152" s="434"/>
      <c r="AF152" s="501"/>
      <c r="AG152" s="501"/>
      <c r="AH152" s="501"/>
      <c r="AI152" s="434"/>
      <c r="AJ152" s="434"/>
      <c r="AK152" s="502"/>
      <c r="AL152" s="502"/>
      <c r="AM152" s="502"/>
      <c r="AN152" s="502"/>
      <c r="AO152" s="502"/>
      <c r="AP152" s="461"/>
      <c r="AQ152" s="461"/>
      <c r="AR152" s="461"/>
      <c r="AS152" s="461"/>
      <c r="AT152" s="461"/>
      <c r="AU152" s="461"/>
      <c r="AV152" s="435"/>
      <c r="AW152" s="1246"/>
      <c r="AX152" s="422"/>
      <c r="AY152" s="422"/>
      <c r="AZ152" s="422"/>
      <c r="BA152" s="422"/>
      <c r="BB152" s="422"/>
      <c r="BC152" s="422"/>
      <c r="BD152" s="422"/>
      <c r="BE152" s="422"/>
      <c r="BF152" s="422"/>
      <c r="BG152" s="422"/>
      <c r="BH152" s="422"/>
      <c r="BI152" s="422"/>
      <c r="BJ152" s="422"/>
      <c r="BK152" s="422"/>
      <c r="BL152" s="422"/>
      <c r="BM152" s="422"/>
      <c r="BN152" s="422"/>
      <c r="BO152" s="422"/>
      <c r="BP152" s="422"/>
      <c r="BQ152" s="422"/>
      <c r="BR152" s="422"/>
      <c r="BS152" s="422"/>
      <c r="BT152" s="422"/>
      <c r="BU152" s="422"/>
      <c r="BV152" s="422"/>
      <c r="BW152" s="422"/>
      <c r="BX152" s="422"/>
      <c r="BY152" s="422"/>
      <c r="BZ152" s="422"/>
      <c r="CA152" s="422"/>
      <c r="CB152" s="422"/>
      <c r="CC152" s="422"/>
      <c r="CD152" s="422"/>
      <c r="CE152" s="422"/>
    </row>
    <row r="153" spans="1:83" ht="3.75" customHeight="1">
      <c r="A153" s="497"/>
      <c r="B153" s="436"/>
      <c r="C153" s="454"/>
      <c r="D153" s="436"/>
      <c r="E153" s="471"/>
      <c r="F153" s="471"/>
      <c r="G153" s="471"/>
      <c r="H153" s="471"/>
      <c r="I153" s="471"/>
      <c r="J153" s="471"/>
      <c r="K153" s="471"/>
      <c r="L153" s="471"/>
      <c r="M153" s="471"/>
      <c r="N153" s="471"/>
      <c r="O153" s="471"/>
      <c r="P153" s="471"/>
      <c r="Q153" s="471"/>
      <c r="R153" s="471"/>
      <c r="S153" s="471"/>
      <c r="T153" s="471"/>
      <c r="U153" s="471"/>
      <c r="V153" s="471"/>
      <c r="W153" s="471"/>
      <c r="X153" s="471"/>
      <c r="Y153" s="471"/>
      <c r="Z153" s="471"/>
      <c r="AA153" s="471"/>
      <c r="AB153" s="471"/>
      <c r="AC153" s="471"/>
      <c r="AD153" s="425"/>
      <c r="AE153" s="425"/>
      <c r="AF153" s="426"/>
      <c r="AG153" s="426"/>
      <c r="AH153" s="426"/>
      <c r="AI153" s="425"/>
      <c r="AJ153" s="425"/>
      <c r="AK153" s="437"/>
      <c r="AL153" s="437"/>
      <c r="AM153" s="437"/>
      <c r="AN153" s="437"/>
      <c r="AO153" s="437"/>
      <c r="AP153" s="466"/>
      <c r="AQ153" s="466"/>
      <c r="AR153" s="466"/>
      <c r="AS153" s="466"/>
      <c r="AT153" s="466"/>
      <c r="AU153" s="466"/>
      <c r="AV153" s="428"/>
      <c r="AW153" s="1246"/>
      <c r="AX153" s="422"/>
      <c r="AY153" s="422"/>
      <c r="AZ153" s="422"/>
      <c r="BA153" s="422"/>
      <c r="BB153" s="422"/>
      <c r="BC153" s="422"/>
      <c r="BD153" s="422"/>
      <c r="BE153" s="422"/>
      <c r="BF153" s="422"/>
      <c r="BG153" s="422"/>
      <c r="BH153" s="422"/>
      <c r="BI153" s="422"/>
      <c r="BJ153" s="422"/>
      <c r="BK153" s="422"/>
      <c r="BL153" s="422"/>
      <c r="BM153" s="422"/>
      <c r="BN153" s="422"/>
      <c r="BO153" s="422"/>
      <c r="BP153" s="422"/>
      <c r="BQ153" s="422"/>
      <c r="BR153" s="422"/>
      <c r="BS153" s="422"/>
      <c r="BT153" s="422"/>
      <c r="BU153" s="422"/>
      <c r="BV153" s="422"/>
      <c r="BW153" s="422"/>
      <c r="BX153" s="422"/>
      <c r="BY153" s="422"/>
      <c r="BZ153" s="422"/>
      <c r="CA153" s="422"/>
      <c r="CB153" s="422"/>
      <c r="CC153" s="422"/>
      <c r="CD153" s="422"/>
      <c r="CE153" s="422"/>
    </row>
    <row r="154" spans="1:83" ht="13.5" customHeight="1">
      <c r="A154" s="1350" t="s">
        <v>485</v>
      </c>
      <c r="B154" s="1351"/>
      <c r="C154" s="1351"/>
      <c r="D154" s="1351"/>
      <c r="E154" s="1351"/>
      <c r="F154" s="1351"/>
      <c r="G154" s="1351"/>
      <c r="H154" s="1351"/>
      <c r="I154" s="1351"/>
      <c r="J154" s="1351"/>
      <c r="K154" s="1351"/>
      <c r="L154" s="1351"/>
      <c r="M154" s="1351"/>
      <c r="N154" s="1351"/>
      <c r="O154" s="1351"/>
      <c r="P154" s="1351"/>
      <c r="Q154" s="1351"/>
      <c r="R154" s="1351"/>
      <c r="S154" s="1351"/>
      <c r="T154" s="1351"/>
      <c r="U154" s="1351"/>
      <c r="V154" s="1351"/>
      <c r="W154" s="1351"/>
      <c r="X154" s="1351"/>
      <c r="Y154" s="1351"/>
      <c r="Z154" s="1351"/>
      <c r="AA154" s="1351"/>
      <c r="AB154" s="1351"/>
      <c r="AC154" s="1351"/>
      <c r="AD154" s="1351"/>
      <c r="AE154" s="1351"/>
      <c r="AF154" s="1351"/>
      <c r="AG154" s="1351"/>
      <c r="AH154" s="1351"/>
      <c r="AI154" s="1351"/>
      <c r="AJ154" s="1351"/>
      <c r="AK154" s="1351"/>
      <c r="AL154" s="1351"/>
      <c r="AM154" s="1351"/>
      <c r="AN154" s="1351"/>
      <c r="AO154" s="1351"/>
      <c r="AP154" s="1351"/>
      <c r="AQ154" s="1351"/>
      <c r="AR154" s="1351"/>
      <c r="AS154" s="1351"/>
      <c r="AT154" s="1351"/>
      <c r="AU154" s="1351"/>
      <c r="AV154" s="450"/>
      <c r="AW154" s="1246"/>
      <c r="AX154" s="422"/>
      <c r="AY154" s="422"/>
      <c r="AZ154" s="422"/>
      <c r="BA154" s="422"/>
      <c r="BB154" s="422"/>
      <c r="BC154" s="422"/>
      <c r="BD154" s="422"/>
      <c r="BE154" s="422"/>
      <c r="BF154" s="422"/>
      <c r="BG154" s="422"/>
      <c r="BH154" s="422"/>
      <c r="BI154" s="422"/>
      <c r="BJ154" s="422"/>
      <c r="BK154" s="422"/>
      <c r="BL154" s="422"/>
      <c r="BM154" s="422"/>
      <c r="BN154" s="422"/>
      <c r="BO154" s="422"/>
      <c r="BP154" s="422"/>
      <c r="BQ154" s="422"/>
      <c r="BR154" s="422"/>
      <c r="BS154" s="422"/>
      <c r="BT154" s="422"/>
      <c r="BU154" s="422"/>
      <c r="BV154" s="422"/>
      <c r="BW154" s="422"/>
      <c r="BX154" s="422"/>
      <c r="BY154" s="422"/>
      <c r="BZ154" s="422"/>
      <c r="CA154" s="422"/>
      <c r="CB154" s="422"/>
      <c r="CC154" s="422"/>
      <c r="CD154" s="422"/>
      <c r="CE154" s="422"/>
    </row>
    <row r="155" spans="1:83" ht="13.5" customHeight="1">
      <c r="A155" s="503" t="s">
        <v>73</v>
      </c>
      <c r="B155" s="1362" t="str">
        <f>'Cmpt''n'!I10</f>
        <v>M.WASEEM GHAFOOR</v>
      </c>
      <c r="C155" s="1362"/>
      <c r="D155" s="1362"/>
      <c r="E155" s="1362"/>
      <c r="F155" s="1362"/>
      <c r="G155" s="1362"/>
      <c r="H155" s="1362"/>
      <c r="I155" s="1362"/>
      <c r="J155" s="1362"/>
      <c r="K155" s="1362"/>
      <c r="L155" s="1362"/>
      <c r="M155" s="1362"/>
      <c r="N155" s="1362"/>
      <c r="O155" s="1362"/>
      <c r="P155" s="1362"/>
      <c r="Q155" s="1362"/>
      <c r="R155" s="1362"/>
      <c r="S155" s="1362"/>
      <c r="T155" s="1362"/>
      <c r="U155" s="1362"/>
      <c r="V155" s="1362"/>
      <c r="W155" s="1362"/>
      <c r="X155" s="1362"/>
      <c r="Y155" s="1362"/>
      <c r="Z155" s="1362"/>
      <c r="AA155" s="504" t="s">
        <v>74</v>
      </c>
      <c r="AB155" s="455"/>
      <c r="AC155" s="425"/>
      <c r="AD155" s="425"/>
      <c r="AE155" s="425"/>
      <c r="AF155" s="425"/>
      <c r="AG155" s="425"/>
      <c r="AH155" s="425"/>
      <c r="AI155" s="425"/>
      <c r="AJ155" s="1363" t="str">
        <f>'Cmpt''n'!I3</f>
        <v>35201-1514787-5</v>
      </c>
      <c r="AK155" s="1363"/>
      <c r="AL155" s="1363"/>
      <c r="AM155" s="1363"/>
      <c r="AN155" s="1363"/>
      <c r="AO155" s="1363"/>
      <c r="AP155" s="1363"/>
      <c r="AQ155" s="1363"/>
      <c r="AR155" s="1363"/>
      <c r="AS155" s="1363"/>
      <c r="AT155" s="504" t="s">
        <v>75</v>
      </c>
      <c r="AU155" s="425"/>
      <c r="AV155" s="428"/>
      <c r="AW155" s="1246"/>
      <c r="AX155" s="422"/>
      <c r="AY155" s="422"/>
      <c r="AZ155" s="422"/>
      <c r="BA155" s="422"/>
      <c r="BB155" s="422"/>
      <c r="BC155" s="422"/>
      <c r="BD155" s="422"/>
      <c r="BE155" s="422"/>
      <c r="BF155" s="422"/>
      <c r="BG155" s="422"/>
      <c r="BH155" s="422"/>
      <c r="BI155" s="422"/>
      <c r="BJ155" s="422"/>
      <c r="BK155" s="422"/>
      <c r="BL155" s="422"/>
      <c r="BM155" s="422"/>
      <c r="BN155" s="422"/>
      <c r="BO155" s="422"/>
      <c r="BP155" s="422"/>
      <c r="BQ155" s="422"/>
      <c r="BR155" s="422"/>
      <c r="BS155" s="422"/>
      <c r="BT155" s="422"/>
      <c r="BU155" s="422"/>
      <c r="BV155" s="422"/>
      <c r="BW155" s="422"/>
      <c r="BX155" s="422"/>
      <c r="BY155" s="422"/>
      <c r="BZ155" s="422"/>
      <c r="CA155" s="422"/>
      <c r="CB155" s="422"/>
      <c r="CC155" s="422"/>
      <c r="CD155" s="422"/>
      <c r="CE155" s="422"/>
    </row>
    <row r="156" spans="1:83" ht="13.5" customHeight="1">
      <c r="A156" s="1364" t="s">
        <v>0</v>
      </c>
      <c r="B156" s="1365"/>
      <c r="C156" s="1365"/>
      <c r="D156" s="1365"/>
      <c r="E156" s="1365"/>
      <c r="F156" s="1365"/>
      <c r="G156" s="1365"/>
      <c r="H156" s="1365"/>
      <c r="I156" s="1365"/>
      <c r="J156" s="1365"/>
      <c r="K156" s="1365"/>
      <c r="L156" s="1365"/>
      <c r="M156" s="1365"/>
      <c r="N156" s="1365"/>
      <c r="O156" s="1365"/>
      <c r="P156" s="1365"/>
      <c r="Q156" s="1365"/>
      <c r="R156" s="1365"/>
      <c r="S156" s="1365"/>
      <c r="T156" s="1365"/>
      <c r="U156" s="1365"/>
      <c r="V156" s="1365"/>
      <c r="W156" s="1365"/>
      <c r="X156" s="1365"/>
      <c r="Y156" s="1365"/>
      <c r="Z156" s="1365"/>
      <c r="AA156" s="1365"/>
      <c r="AB156" s="1365"/>
      <c r="AC156" s="1365"/>
      <c r="AD156" s="1365"/>
      <c r="AE156" s="1365"/>
      <c r="AF156" s="1365"/>
      <c r="AG156" s="1365"/>
      <c r="AH156" s="1365"/>
      <c r="AI156" s="1365"/>
      <c r="AJ156" s="1365"/>
      <c r="AK156" s="1365"/>
      <c r="AL156" s="1365"/>
      <c r="AM156" s="1365"/>
      <c r="AN156" s="1365"/>
      <c r="AO156" s="1365"/>
      <c r="AP156" s="1365"/>
      <c r="AQ156" s="1365"/>
      <c r="AR156" s="1365"/>
      <c r="AS156" s="1365"/>
      <c r="AT156" s="1365"/>
      <c r="AU156" s="1365"/>
      <c r="AV156" s="1366"/>
      <c r="AW156" s="1246"/>
      <c r="AX156" s="422"/>
      <c r="AY156" s="422"/>
      <c r="AZ156" s="422"/>
      <c r="BA156" s="422"/>
      <c r="BB156" s="422"/>
      <c r="BC156" s="422"/>
      <c r="BD156" s="422"/>
      <c r="BE156" s="422"/>
      <c r="BF156" s="422"/>
      <c r="BG156" s="422"/>
      <c r="BH156" s="422"/>
      <c r="BI156" s="422"/>
      <c r="BJ156" s="422"/>
      <c r="BK156" s="422"/>
      <c r="BL156" s="422"/>
      <c r="BM156" s="422"/>
      <c r="BN156" s="422"/>
      <c r="BO156" s="422"/>
      <c r="BP156" s="422"/>
      <c r="BQ156" s="422"/>
      <c r="BR156" s="422"/>
      <c r="BS156" s="422"/>
      <c r="BT156" s="422"/>
      <c r="BU156" s="422"/>
      <c r="BV156" s="422"/>
      <c r="BW156" s="422"/>
      <c r="BX156" s="422"/>
      <c r="BY156" s="422"/>
      <c r="BZ156" s="422"/>
      <c r="CA156" s="422"/>
      <c r="CB156" s="422"/>
      <c r="CC156" s="422"/>
      <c r="CD156" s="422"/>
      <c r="CE156" s="422"/>
    </row>
    <row r="157" spans="1:83" ht="13.5" customHeight="1">
      <c r="A157" s="1364"/>
      <c r="B157" s="1365"/>
      <c r="C157" s="1365"/>
      <c r="D157" s="1365"/>
      <c r="E157" s="1365"/>
      <c r="F157" s="1365"/>
      <c r="G157" s="1365"/>
      <c r="H157" s="1365"/>
      <c r="I157" s="1365"/>
      <c r="J157" s="1365"/>
      <c r="K157" s="1365"/>
      <c r="L157" s="1365"/>
      <c r="M157" s="1365"/>
      <c r="N157" s="1365"/>
      <c r="O157" s="1365"/>
      <c r="P157" s="1365"/>
      <c r="Q157" s="1365"/>
      <c r="R157" s="1365"/>
      <c r="S157" s="1365"/>
      <c r="T157" s="1365"/>
      <c r="U157" s="1365"/>
      <c r="V157" s="1365"/>
      <c r="W157" s="1365"/>
      <c r="X157" s="1365"/>
      <c r="Y157" s="1365"/>
      <c r="Z157" s="1365"/>
      <c r="AA157" s="1365"/>
      <c r="AB157" s="1365"/>
      <c r="AC157" s="1365"/>
      <c r="AD157" s="1365"/>
      <c r="AE157" s="1365"/>
      <c r="AF157" s="1365"/>
      <c r="AG157" s="1365"/>
      <c r="AH157" s="1365"/>
      <c r="AI157" s="1365"/>
      <c r="AJ157" s="1365"/>
      <c r="AK157" s="1365"/>
      <c r="AL157" s="1365"/>
      <c r="AM157" s="1365"/>
      <c r="AN157" s="1365"/>
      <c r="AO157" s="1365"/>
      <c r="AP157" s="1365"/>
      <c r="AQ157" s="1365"/>
      <c r="AR157" s="1365"/>
      <c r="AS157" s="1365"/>
      <c r="AT157" s="1365"/>
      <c r="AU157" s="1365"/>
      <c r="AV157" s="1366"/>
      <c r="AW157" s="1246"/>
      <c r="AX157" s="422"/>
      <c r="AY157" s="422"/>
      <c r="AZ157" s="422"/>
      <c r="BA157" s="422"/>
      <c r="BB157" s="422"/>
      <c r="BC157" s="422"/>
      <c r="BD157" s="422"/>
      <c r="BE157" s="422"/>
      <c r="BF157" s="422"/>
      <c r="BG157" s="422"/>
      <c r="BH157" s="422"/>
      <c r="BI157" s="422"/>
      <c r="BJ157" s="422"/>
      <c r="BK157" s="422"/>
      <c r="BL157" s="422"/>
      <c r="BM157" s="422"/>
      <c r="BN157" s="422"/>
      <c r="BO157" s="422"/>
      <c r="BP157" s="422"/>
      <c r="BQ157" s="422"/>
      <c r="BR157" s="422"/>
      <c r="BS157" s="422"/>
      <c r="BT157" s="422"/>
      <c r="BU157" s="422"/>
      <c r="BV157" s="422"/>
      <c r="BW157" s="422"/>
      <c r="BX157" s="422"/>
      <c r="BY157" s="422"/>
      <c r="BZ157" s="422"/>
      <c r="CA157" s="422"/>
      <c r="CB157" s="422"/>
      <c r="CC157" s="422"/>
      <c r="CD157" s="422"/>
      <c r="CE157" s="422"/>
    </row>
    <row r="158" spans="1:83" ht="13.5" customHeight="1">
      <c r="A158" s="1364"/>
      <c r="B158" s="1365"/>
      <c r="C158" s="1365"/>
      <c r="D158" s="1365"/>
      <c r="E158" s="1365"/>
      <c r="F158" s="1365"/>
      <c r="G158" s="1365"/>
      <c r="H158" s="1365"/>
      <c r="I158" s="1365"/>
      <c r="J158" s="1365"/>
      <c r="K158" s="1365"/>
      <c r="L158" s="1365"/>
      <c r="M158" s="1365"/>
      <c r="N158" s="1365"/>
      <c r="O158" s="1365"/>
      <c r="P158" s="1365"/>
      <c r="Q158" s="1365"/>
      <c r="R158" s="1365"/>
      <c r="S158" s="1365"/>
      <c r="T158" s="1365"/>
      <c r="U158" s="1365"/>
      <c r="V158" s="1365"/>
      <c r="W158" s="1365"/>
      <c r="X158" s="1365"/>
      <c r="Y158" s="1365"/>
      <c r="Z158" s="1365"/>
      <c r="AA158" s="1365"/>
      <c r="AB158" s="1365"/>
      <c r="AC158" s="1365"/>
      <c r="AD158" s="1365"/>
      <c r="AE158" s="1365"/>
      <c r="AF158" s="1365"/>
      <c r="AG158" s="1365"/>
      <c r="AH158" s="1365"/>
      <c r="AI158" s="1365"/>
      <c r="AJ158" s="1365"/>
      <c r="AK158" s="1365"/>
      <c r="AL158" s="1365"/>
      <c r="AM158" s="1365"/>
      <c r="AN158" s="1365"/>
      <c r="AO158" s="1365"/>
      <c r="AP158" s="1365"/>
      <c r="AQ158" s="1365"/>
      <c r="AR158" s="1365"/>
      <c r="AS158" s="1365"/>
      <c r="AT158" s="1365"/>
      <c r="AU158" s="1365"/>
      <c r="AV158" s="1366"/>
      <c r="AW158" s="1246"/>
      <c r="AX158" s="422"/>
      <c r="AY158" s="422"/>
      <c r="AZ158" s="422"/>
      <c r="BA158" s="422"/>
      <c r="BB158" s="422"/>
      <c r="BC158" s="422"/>
      <c r="BD158" s="422"/>
      <c r="BE158" s="422"/>
      <c r="BF158" s="422"/>
      <c r="BG158" s="422"/>
      <c r="BH158" s="422"/>
      <c r="BI158" s="422"/>
      <c r="BJ158" s="422"/>
      <c r="BK158" s="422"/>
      <c r="BL158" s="422"/>
      <c r="BM158" s="422"/>
      <c r="BN158" s="422"/>
      <c r="BO158" s="422"/>
      <c r="BP158" s="422"/>
      <c r="BQ158" s="422"/>
      <c r="BR158" s="422"/>
      <c r="BS158" s="422"/>
      <c r="BT158" s="422"/>
      <c r="BU158" s="422"/>
      <c r="BV158" s="422"/>
      <c r="BW158" s="422"/>
      <c r="BX158" s="422"/>
      <c r="BY158" s="422"/>
      <c r="BZ158" s="422"/>
      <c r="CA158" s="422"/>
      <c r="CB158" s="422"/>
      <c r="CC158" s="422"/>
      <c r="CD158" s="422"/>
      <c r="CE158" s="422"/>
    </row>
    <row r="159" spans="1:83" ht="13.5" customHeight="1">
      <c r="A159" s="1364"/>
      <c r="B159" s="1365"/>
      <c r="C159" s="1365"/>
      <c r="D159" s="1365"/>
      <c r="E159" s="1365"/>
      <c r="F159" s="1365"/>
      <c r="G159" s="1365"/>
      <c r="H159" s="1365"/>
      <c r="I159" s="1365"/>
      <c r="J159" s="1365"/>
      <c r="K159" s="1365"/>
      <c r="L159" s="1365"/>
      <c r="M159" s="1365"/>
      <c r="N159" s="1365"/>
      <c r="O159" s="1365"/>
      <c r="P159" s="1365"/>
      <c r="Q159" s="1365"/>
      <c r="R159" s="1365"/>
      <c r="S159" s="1365"/>
      <c r="T159" s="1365"/>
      <c r="U159" s="1365"/>
      <c r="V159" s="1365"/>
      <c r="W159" s="1365"/>
      <c r="X159" s="1365"/>
      <c r="Y159" s="1365"/>
      <c r="Z159" s="1365"/>
      <c r="AA159" s="1365"/>
      <c r="AB159" s="1365"/>
      <c r="AC159" s="1365"/>
      <c r="AD159" s="1365"/>
      <c r="AE159" s="1365"/>
      <c r="AF159" s="1365"/>
      <c r="AG159" s="1365"/>
      <c r="AH159" s="1365"/>
      <c r="AI159" s="1365"/>
      <c r="AJ159" s="1365"/>
      <c r="AK159" s="1365"/>
      <c r="AL159" s="1365"/>
      <c r="AM159" s="1365"/>
      <c r="AN159" s="1365"/>
      <c r="AO159" s="1365"/>
      <c r="AP159" s="1365"/>
      <c r="AQ159" s="1365"/>
      <c r="AR159" s="1365"/>
      <c r="AS159" s="1365"/>
      <c r="AT159" s="1365"/>
      <c r="AU159" s="1365"/>
      <c r="AV159" s="1366"/>
      <c r="AW159" s="1246"/>
      <c r="AX159" s="422"/>
      <c r="AY159" s="422"/>
      <c r="AZ159" s="422"/>
      <c r="BA159" s="422"/>
      <c r="BB159" s="422"/>
      <c r="BC159" s="422"/>
      <c r="BD159" s="422"/>
      <c r="BE159" s="422"/>
      <c r="BF159" s="422"/>
      <c r="BG159" s="422"/>
      <c r="BH159" s="422"/>
      <c r="BI159" s="422"/>
      <c r="BJ159" s="422"/>
      <c r="BK159" s="422"/>
      <c r="BL159" s="422"/>
      <c r="BM159" s="422"/>
      <c r="BN159" s="422"/>
      <c r="BO159" s="422"/>
      <c r="BP159" s="422"/>
      <c r="BQ159" s="422"/>
      <c r="BR159" s="422"/>
      <c r="BS159" s="422"/>
      <c r="BT159" s="422"/>
      <c r="BU159" s="422"/>
      <c r="BV159" s="422"/>
      <c r="BW159" s="422"/>
      <c r="BX159" s="422"/>
      <c r="BY159" s="422"/>
      <c r="BZ159" s="422"/>
      <c r="CA159" s="422"/>
      <c r="CB159" s="422"/>
      <c r="CC159" s="422"/>
      <c r="CD159" s="422"/>
      <c r="CE159" s="422"/>
    </row>
    <row r="160" spans="1:83" ht="13.5" customHeight="1">
      <c r="A160" s="1367"/>
      <c r="B160" s="1365"/>
      <c r="C160" s="1365"/>
      <c r="D160" s="1365"/>
      <c r="E160" s="1365"/>
      <c r="F160" s="1365"/>
      <c r="G160" s="1365"/>
      <c r="H160" s="1365"/>
      <c r="I160" s="1365"/>
      <c r="J160" s="1365"/>
      <c r="K160" s="1365"/>
      <c r="L160" s="1365"/>
      <c r="M160" s="1365"/>
      <c r="N160" s="1365"/>
      <c r="O160" s="1365"/>
      <c r="P160" s="1365"/>
      <c r="Q160" s="1365"/>
      <c r="R160" s="1365"/>
      <c r="S160" s="1365"/>
      <c r="T160" s="1365"/>
      <c r="U160" s="1365"/>
      <c r="V160" s="1365"/>
      <c r="W160" s="1365"/>
      <c r="X160" s="1365"/>
      <c r="Y160" s="1365"/>
      <c r="Z160" s="1365"/>
      <c r="AA160" s="1365"/>
      <c r="AB160" s="1365"/>
      <c r="AC160" s="1365"/>
      <c r="AD160" s="1365"/>
      <c r="AE160" s="1365"/>
      <c r="AF160" s="1365"/>
      <c r="AG160" s="1365"/>
      <c r="AH160" s="1365"/>
      <c r="AI160" s="1365"/>
      <c r="AJ160" s="1365"/>
      <c r="AK160" s="1365"/>
      <c r="AL160" s="1365"/>
      <c r="AM160" s="1365"/>
      <c r="AN160" s="1365"/>
      <c r="AO160" s="1365"/>
      <c r="AP160" s="1365"/>
      <c r="AQ160" s="1365"/>
      <c r="AR160" s="1365"/>
      <c r="AS160" s="1365"/>
      <c r="AT160" s="1365"/>
      <c r="AU160" s="1365"/>
      <c r="AV160" s="1366"/>
      <c r="AW160" s="1246"/>
      <c r="AX160" s="422"/>
      <c r="AY160" s="422"/>
      <c r="AZ160" s="422"/>
      <c r="BA160" s="422"/>
      <c r="BB160" s="422"/>
      <c r="BC160" s="422"/>
      <c r="BD160" s="422"/>
      <c r="BE160" s="422"/>
      <c r="BF160" s="422"/>
      <c r="BG160" s="422"/>
      <c r="BH160" s="422"/>
      <c r="BI160" s="422"/>
      <c r="BJ160" s="422"/>
      <c r="BK160" s="422"/>
      <c r="BL160" s="422"/>
      <c r="BM160" s="422"/>
      <c r="BN160" s="422"/>
      <c r="BO160" s="422"/>
      <c r="BP160" s="422"/>
      <c r="BQ160" s="422"/>
      <c r="BR160" s="422"/>
      <c r="BS160" s="422"/>
      <c r="BT160" s="422"/>
      <c r="BU160" s="422"/>
      <c r="BV160" s="422"/>
      <c r="BW160" s="422"/>
      <c r="BX160" s="422"/>
      <c r="BY160" s="422"/>
      <c r="BZ160" s="422"/>
      <c r="CA160" s="422"/>
      <c r="CB160" s="422"/>
      <c r="CC160" s="422"/>
      <c r="CD160" s="422"/>
      <c r="CE160" s="422"/>
    </row>
    <row r="161" spans="1:83" ht="13.5" customHeight="1">
      <c r="A161" s="1367"/>
      <c r="B161" s="1365"/>
      <c r="C161" s="1365"/>
      <c r="D161" s="1365"/>
      <c r="E161" s="1365"/>
      <c r="F161" s="1365"/>
      <c r="G161" s="1365"/>
      <c r="H161" s="1365"/>
      <c r="I161" s="1365"/>
      <c r="J161" s="1365"/>
      <c r="K161" s="1365"/>
      <c r="L161" s="1365"/>
      <c r="M161" s="1365"/>
      <c r="N161" s="1365"/>
      <c r="O161" s="1365"/>
      <c r="P161" s="1365"/>
      <c r="Q161" s="1365"/>
      <c r="R161" s="1365"/>
      <c r="S161" s="1365"/>
      <c r="T161" s="1365"/>
      <c r="U161" s="1365"/>
      <c r="V161" s="1365"/>
      <c r="W161" s="1365"/>
      <c r="X161" s="1365"/>
      <c r="Y161" s="1365"/>
      <c r="Z161" s="1365"/>
      <c r="AA161" s="1365"/>
      <c r="AB161" s="1365"/>
      <c r="AC161" s="1365"/>
      <c r="AD161" s="1365"/>
      <c r="AE161" s="1365"/>
      <c r="AF161" s="1365"/>
      <c r="AG161" s="1365"/>
      <c r="AH161" s="1365"/>
      <c r="AI161" s="1365"/>
      <c r="AJ161" s="1365"/>
      <c r="AK161" s="1365"/>
      <c r="AL161" s="1365"/>
      <c r="AM161" s="1365"/>
      <c r="AN161" s="1365"/>
      <c r="AO161" s="1365"/>
      <c r="AP161" s="1365"/>
      <c r="AQ161" s="1365"/>
      <c r="AR161" s="1365"/>
      <c r="AS161" s="1365"/>
      <c r="AT161" s="1365"/>
      <c r="AU161" s="1365"/>
      <c r="AV161" s="1366"/>
      <c r="AW161" s="1246"/>
      <c r="AX161" s="422"/>
      <c r="AY161" s="422"/>
      <c r="AZ161" s="422"/>
      <c r="BA161" s="422"/>
      <c r="BB161" s="422"/>
      <c r="BC161" s="422"/>
      <c r="BD161" s="422"/>
      <c r="BE161" s="422"/>
      <c r="BF161" s="422"/>
      <c r="BG161" s="422"/>
      <c r="BH161" s="422"/>
      <c r="BI161" s="422"/>
      <c r="BJ161" s="422"/>
      <c r="BK161" s="422"/>
      <c r="BL161" s="422"/>
      <c r="BM161" s="422"/>
      <c r="BN161" s="422"/>
      <c r="BO161" s="422"/>
      <c r="BP161" s="422"/>
      <c r="BQ161" s="422"/>
      <c r="BR161" s="422"/>
      <c r="BS161" s="422"/>
      <c r="BT161" s="422"/>
      <c r="BU161" s="422"/>
      <c r="BV161" s="422"/>
      <c r="BW161" s="422"/>
      <c r="BX161" s="422"/>
      <c r="BY161" s="422"/>
      <c r="BZ161" s="422"/>
      <c r="CA161" s="422"/>
      <c r="CB161" s="422"/>
      <c r="CC161" s="422"/>
      <c r="CD161" s="422"/>
      <c r="CE161" s="422"/>
    </row>
    <row r="162" spans="1:83" ht="13.5" customHeight="1">
      <c r="A162" s="1367"/>
      <c r="B162" s="1365"/>
      <c r="C162" s="1365"/>
      <c r="D162" s="1365"/>
      <c r="E162" s="1365"/>
      <c r="F162" s="1365"/>
      <c r="G162" s="1365"/>
      <c r="H162" s="1365"/>
      <c r="I162" s="1365"/>
      <c r="J162" s="1365"/>
      <c r="K162" s="1365"/>
      <c r="L162" s="1365"/>
      <c r="M162" s="1365"/>
      <c r="N162" s="1365"/>
      <c r="O162" s="1365"/>
      <c r="P162" s="1365"/>
      <c r="Q162" s="1365"/>
      <c r="R162" s="1365"/>
      <c r="S162" s="1365"/>
      <c r="T162" s="1365"/>
      <c r="U162" s="1365"/>
      <c r="V162" s="1365"/>
      <c r="W162" s="1365"/>
      <c r="X162" s="1365"/>
      <c r="Y162" s="1365"/>
      <c r="Z162" s="1365"/>
      <c r="AA162" s="1365"/>
      <c r="AB162" s="1365"/>
      <c r="AC162" s="1365"/>
      <c r="AD162" s="1365"/>
      <c r="AE162" s="1365"/>
      <c r="AF162" s="1365"/>
      <c r="AG162" s="1365"/>
      <c r="AH162" s="1365"/>
      <c r="AI162" s="1365"/>
      <c r="AJ162" s="1365"/>
      <c r="AK162" s="1365"/>
      <c r="AL162" s="1365"/>
      <c r="AM162" s="1365"/>
      <c r="AN162" s="1365"/>
      <c r="AO162" s="1365"/>
      <c r="AP162" s="1365"/>
      <c r="AQ162" s="1365"/>
      <c r="AR162" s="1365"/>
      <c r="AS162" s="1365"/>
      <c r="AT162" s="1365"/>
      <c r="AU162" s="1365"/>
      <c r="AV162" s="1366"/>
      <c r="AW162" s="1246"/>
      <c r="AX162" s="422"/>
      <c r="AY162" s="422"/>
      <c r="AZ162" s="422"/>
      <c r="BA162" s="422"/>
      <c r="BB162" s="422"/>
      <c r="BC162" s="422"/>
      <c r="BD162" s="422"/>
      <c r="BE162" s="422"/>
      <c r="BF162" s="422"/>
      <c r="BG162" s="422"/>
      <c r="BH162" s="422"/>
      <c r="BI162" s="422"/>
      <c r="BJ162" s="422"/>
      <c r="BK162" s="422"/>
      <c r="BL162" s="422"/>
      <c r="BM162" s="422"/>
      <c r="BN162" s="422"/>
      <c r="BO162" s="422"/>
      <c r="BP162" s="422"/>
      <c r="BQ162" s="422"/>
      <c r="BR162" s="422"/>
      <c r="BS162" s="422"/>
      <c r="BT162" s="422"/>
      <c r="BU162" s="422"/>
      <c r="BV162" s="422"/>
      <c r="BW162" s="422"/>
      <c r="BX162" s="422"/>
      <c r="BY162" s="422"/>
      <c r="BZ162" s="422"/>
      <c r="CA162" s="422"/>
      <c r="CB162" s="422"/>
      <c r="CC162" s="422"/>
      <c r="CD162" s="422"/>
      <c r="CE162" s="422"/>
    </row>
    <row r="163" spans="1:83" ht="13.5" customHeight="1">
      <c r="A163" s="507"/>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6"/>
      <c r="AW163" s="1246"/>
      <c r="AX163" s="422"/>
      <c r="AY163" s="422"/>
      <c r="AZ163" s="422"/>
      <c r="BA163" s="422"/>
      <c r="BB163" s="422"/>
      <c r="BC163" s="422"/>
      <c r="BD163" s="422"/>
      <c r="BE163" s="422"/>
      <c r="BF163" s="422"/>
      <c r="BG163" s="422"/>
      <c r="BH163" s="422"/>
      <c r="BI163" s="422"/>
      <c r="BJ163" s="422"/>
      <c r="BK163" s="422"/>
      <c r="BL163" s="422"/>
      <c r="BM163" s="422"/>
      <c r="BN163" s="422"/>
      <c r="BO163" s="422"/>
      <c r="BP163" s="422"/>
      <c r="BQ163" s="422"/>
      <c r="BR163" s="422"/>
      <c r="BS163" s="422"/>
      <c r="BT163" s="422"/>
      <c r="BU163" s="422"/>
      <c r="BV163" s="422"/>
      <c r="BW163" s="422"/>
      <c r="BX163" s="422"/>
      <c r="BY163" s="422"/>
      <c r="BZ163" s="422"/>
      <c r="CA163" s="422"/>
      <c r="CB163" s="422"/>
      <c r="CC163" s="422"/>
      <c r="CD163" s="422"/>
      <c r="CE163" s="422"/>
    </row>
    <row r="164" spans="1:83" ht="13.5" customHeight="1">
      <c r="A164" s="429" t="s">
        <v>256</v>
      </c>
      <c r="B164" s="432"/>
      <c r="C164" s="432"/>
      <c r="D164" s="432"/>
      <c r="E164" s="432"/>
      <c r="F164" s="432"/>
      <c r="G164" s="1368"/>
      <c r="H164" s="1368"/>
      <c r="I164" s="1368"/>
      <c r="J164" s="1368"/>
      <c r="K164" s="1368"/>
      <c r="L164" s="1368"/>
      <c r="M164" s="1368"/>
      <c r="N164" s="1368"/>
      <c r="O164" s="1368"/>
      <c r="P164" s="455"/>
      <c r="Q164" s="455"/>
      <c r="R164" s="455"/>
      <c r="S164" s="455"/>
      <c r="T164" s="455"/>
      <c r="U164" s="455"/>
      <c r="V164" s="455"/>
      <c r="W164" s="455"/>
      <c r="X164" s="455"/>
      <c r="Y164" s="455"/>
      <c r="Z164" s="455"/>
      <c r="AA164" s="425" t="s">
        <v>469</v>
      </c>
      <c r="AB164" s="455"/>
      <c r="AC164" s="455"/>
      <c r="AD164" s="455"/>
      <c r="AE164" s="455"/>
      <c r="AF164" s="1369"/>
      <c r="AG164" s="1369"/>
      <c r="AH164" s="1369"/>
      <c r="AI164" s="1369"/>
      <c r="AJ164" s="1369"/>
      <c r="AK164" s="1369"/>
      <c r="AL164" s="1369"/>
      <c r="AM164" s="1369"/>
      <c r="AN164" s="1369"/>
      <c r="AO164" s="1369"/>
      <c r="AP164" s="1369"/>
      <c r="AQ164" s="1369"/>
      <c r="AR164" s="1369"/>
      <c r="AS164" s="1369"/>
      <c r="AT164" s="1369"/>
      <c r="AU164" s="1369"/>
      <c r="AV164" s="428"/>
      <c r="AW164" s="1246"/>
      <c r="AX164" s="422"/>
      <c r="AY164" s="422"/>
      <c r="AZ164" s="422"/>
      <c r="BA164" s="422"/>
      <c r="BB164" s="422"/>
      <c r="BC164" s="422"/>
      <c r="BD164" s="422"/>
      <c r="BE164" s="422"/>
      <c r="BF164" s="422"/>
      <c r="BG164" s="422"/>
      <c r="BH164" s="422"/>
      <c r="BI164" s="422"/>
      <c r="BJ164" s="422"/>
      <c r="BK164" s="422"/>
      <c r="BL164" s="422"/>
      <c r="BM164" s="422"/>
      <c r="BN164" s="422"/>
      <c r="BO164" s="422"/>
      <c r="BP164" s="422"/>
      <c r="BQ164" s="422"/>
      <c r="BR164" s="422"/>
      <c r="BS164" s="422"/>
      <c r="BT164" s="422"/>
      <c r="BU164" s="422"/>
      <c r="BV164" s="422"/>
      <c r="BW164" s="422"/>
      <c r="BX164" s="422"/>
      <c r="BY164" s="422"/>
      <c r="BZ164" s="422"/>
      <c r="CA164" s="422"/>
      <c r="CB164" s="422"/>
      <c r="CC164" s="422"/>
      <c r="CD164" s="422"/>
      <c r="CE164" s="422"/>
    </row>
    <row r="165" spans="1:83" ht="3.75" customHeight="1">
      <c r="A165" s="498"/>
      <c r="B165" s="499"/>
      <c r="C165" s="499"/>
      <c r="D165" s="499"/>
      <c r="E165" s="499"/>
      <c r="F165" s="499"/>
      <c r="G165" s="499"/>
      <c r="H165" s="499"/>
      <c r="I165" s="499"/>
      <c r="J165" s="499"/>
      <c r="K165" s="499"/>
      <c r="L165" s="499"/>
      <c r="M165" s="499"/>
      <c r="N165" s="499"/>
      <c r="O165" s="499"/>
      <c r="P165" s="499"/>
      <c r="Q165" s="499"/>
      <c r="R165" s="499"/>
      <c r="S165" s="499"/>
      <c r="T165" s="499"/>
      <c r="U165" s="499"/>
      <c r="V165" s="499"/>
      <c r="W165" s="499"/>
      <c r="X165" s="499"/>
      <c r="Y165" s="499"/>
      <c r="Z165" s="499"/>
      <c r="AA165" s="499"/>
      <c r="AB165" s="434"/>
      <c r="AC165" s="434"/>
      <c r="AD165" s="434"/>
      <c r="AE165" s="434"/>
      <c r="AF165" s="434"/>
      <c r="AG165" s="434"/>
      <c r="AH165" s="434"/>
      <c r="AI165" s="434"/>
      <c r="AJ165" s="434"/>
      <c r="AK165" s="502"/>
      <c r="AL165" s="502"/>
      <c r="AM165" s="502"/>
      <c r="AN165" s="502"/>
      <c r="AO165" s="502"/>
      <c r="AP165" s="502"/>
      <c r="AQ165" s="502"/>
      <c r="AR165" s="502"/>
      <c r="AS165" s="502"/>
      <c r="AT165" s="434"/>
      <c r="AU165" s="434"/>
      <c r="AV165" s="435"/>
      <c r="AW165" s="1246"/>
      <c r="AX165" s="422"/>
      <c r="AY165" s="422"/>
      <c r="AZ165" s="422"/>
      <c r="BA165" s="422"/>
      <c r="BB165" s="422"/>
      <c r="BC165" s="422"/>
      <c r="BD165" s="422"/>
      <c r="BE165" s="422"/>
      <c r="BF165" s="422"/>
      <c r="BG165" s="422"/>
      <c r="BH165" s="422"/>
      <c r="BI165" s="422"/>
      <c r="BJ165" s="422"/>
      <c r="BK165" s="422"/>
      <c r="BL165" s="422"/>
      <c r="BM165" s="422"/>
      <c r="BN165" s="422"/>
      <c r="BO165" s="422"/>
      <c r="BP165" s="422"/>
      <c r="BQ165" s="422"/>
      <c r="BR165" s="422"/>
      <c r="BS165" s="422"/>
      <c r="BT165" s="422"/>
      <c r="BU165" s="422"/>
      <c r="BV165" s="422"/>
      <c r="BW165" s="422"/>
      <c r="BX165" s="422"/>
      <c r="BY165" s="422"/>
      <c r="BZ165" s="422"/>
      <c r="CA165" s="422"/>
      <c r="CB165" s="422"/>
      <c r="CC165" s="422"/>
      <c r="CD165" s="422"/>
      <c r="CE165" s="422"/>
    </row>
    <row r="166" spans="1:83" ht="3.75" customHeight="1">
      <c r="A166" s="419"/>
      <c r="B166" s="419"/>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36"/>
      <c r="AB166" s="425"/>
      <c r="AC166" s="425"/>
      <c r="AD166" s="425"/>
      <c r="AE166" s="425"/>
      <c r="AF166" s="425"/>
      <c r="AG166" s="425"/>
      <c r="AH166" s="425"/>
      <c r="AI166" s="425"/>
      <c r="AJ166" s="425"/>
      <c r="AK166" s="437"/>
      <c r="AL166" s="437"/>
      <c r="AM166" s="437"/>
      <c r="AN166" s="437"/>
      <c r="AO166" s="437"/>
      <c r="AP166" s="437"/>
      <c r="AQ166" s="437"/>
      <c r="AR166" s="437"/>
      <c r="AS166" s="437"/>
      <c r="AT166" s="425"/>
      <c r="AU166" s="425"/>
      <c r="AV166" s="425"/>
      <c r="AW166" s="1246"/>
      <c r="AX166" s="422"/>
      <c r="AY166" s="422"/>
      <c r="AZ166" s="422"/>
      <c r="BA166" s="422"/>
      <c r="BB166" s="422"/>
      <c r="BC166" s="422"/>
      <c r="BD166" s="422"/>
      <c r="BE166" s="422"/>
      <c r="BF166" s="422"/>
      <c r="BG166" s="422"/>
      <c r="BH166" s="422"/>
      <c r="BI166" s="422"/>
      <c r="BJ166" s="422"/>
      <c r="BK166" s="422"/>
      <c r="BL166" s="422"/>
      <c r="BM166" s="422"/>
      <c r="BN166" s="422"/>
      <c r="BO166" s="422"/>
      <c r="BP166" s="422"/>
      <c r="BQ166" s="422"/>
      <c r="BR166" s="422"/>
      <c r="BS166" s="422"/>
      <c r="BT166" s="422"/>
      <c r="BU166" s="422"/>
      <c r="BV166" s="422"/>
      <c r="BW166" s="422"/>
      <c r="BX166" s="422"/>
      <c r="BY166" s="422"/>
      <c r="BZ166" s="422"/>
      <c r="CA166" s="422"/>
      <c r="CB166" s="422"/>
      <c r="CC166" s="422"/>
      <c r="CD166" s="422"/>
      <c r="CE166" s="422"/>
    </row>
    <row r="167" spans="1:83" ht="13.5" customHeight="1">
      <c r="A167" s="1371" t="s">
        <v>76</v>
      </c>
      <c r="B167" s="1371"/>
      <c r="C167" s="1371"/>
      <c r="D167" s="1371"/>
      <c r="E167" s="1371"/>
      <c r="F167" s="1371"/>
      <c r="G167" s="1371"/>
      <c r="H167" s="1371"/>
      <c r="I167" s="1371"/>
      <c r="J167" s="1371"/>
      <c r="K167" s="1371"/>
      <c r="L167" s="1371"/>
      <c r="M167" s="1371"/>
      <c r="N167" s="1371"/>
      <c r="O167" s="1371"/>
      <c r="P167" s="1371"/>
      <c r="Q167" s="1371"/>
      <c r="R167" s="1371"/>
      <c r="S167" s="1371"/>
      <c r="T167" s="1371"/>
      <c r="U167" s="1371"/>
      <c r="V167" s="1371"/>
      <c r="W167" s="1371"/>
      <c r="X167" s="1371"/>
      <c r="Y167" s="1371"/>
      <c r="Z167" s="1371"/>
      <c r="AA167" s="1371"/>
      <c r="AB167" s="1371"/>
      <c r="AC167" s="1371"/>
      <c r="AD167" s="1371"/>
      <c r="AE167" s="1371"/>
      <c r="AF167" s="1371"/>
      <c r="AG167" s="1371"/>
      <c r="AH167" s="1371"/>
      <c r="AI167" s="1371"/>
      <c r="AJ167" s="1371"/>
      <c r="AK167" s="1371"/>
      <c r="AL167" s="1371"/>
      <c r="AM167" s="1371"/>
      <c r="AN167" s="1371"/>
      <c r="AO167" s="1371"/>
      <c r="AP167" s="1371"/>
      <c r="AQ167" s="1371"/>
      <c r="AR167" s="1371"/>
      <c r="AS167" s="1371"/>
      <c r="AT167" s="1371"/>
      <c r="AU167" s="1371"/>
      <c r="AV167" s="1371"/>
      <c r="AW167" s="1246"/>
      <c r="AX167" s="422"/>
      <c r="AY167" s="422"/>
      <c r="AZ167" s="422"/>
      <c r="BA167" s="422"/>
      <c r="BB167" s="422"/>
      <c r="BC167" s="422"/>
      <c r="BD167" s="422"/>
      <c r="BE167" s="422"/>
      <c r="BF167" s="422"/>
      <c r="BG167" s="422"/>
      <c r="BH167" s="422"/>
      <c r="BI167" s="422"/>
      <c r="BJ167" s="422"/>
      <c r="BK167" s="422"/>
      <c r="BL167" s="422"/>
      <c r="BM167" s="422"/>
      <c r="BN167" s="422"/>
      <c r="BO167" s="422"/>
      <c r="BP167" s="422"/>
      <c r="BQ167" s="422"/>
      <c r="BR167" s="422"/>
      <c r="BS167" s="422"/>
      <c r="BT167" s="422"/>
      <c r="BU167" s="422"/>
      <c r="BV167" s="422"/>
      <c r="BW167" s="422"/>
      <c r="BX167" s="422"/>
      <c r="BY167" s="422"/>
      <c r="BZ167" s="422"/>
      <c r="CA167" s="422"/>
      <c r="CB167" s="422"/>
      <c r="CC167" s="422"/>
      <c r="CD167" s="422"/>
      <c r="CE167" s="422"/>
    </row>
    <row r="168" spans="1:83" ht="13.5" customHeight="1">
      <c r="A168" s="1370" t="s">
        <v>785</v>
      </c>
      <c r="B168" s="1370"/>
      <c r="C168" s="1370"/>
      <c r="D168" s="1370"/>
      <c r="E168" s="1370"/>
      <c r="F168" s="1370"/>
      <c r="G168" s="1370"/>
      <c r="H168" s="1370"/>
      <c r="I168" s="1370"/>
      <c r="J168" s="1370"/>
      <c r="K168" s="1370"/>
      <c r="L168" s="1370"/>
      <c r="M168" s="1370"/>
      <c r="N168" s="1370"/>
      <c r="O168" s="1370"/>
      <c r="P168" s="1370"/>
      <c r="Q168" s="1370"/>
      <c r="R168" s="1370"/>
      <c r="S168" s="1370"/>
      <c r="T168" s="1370"/>
      <c r="U168" s="1370"/>
      <c r="V168" s="1370"/>
      <c r="W168" s="1370"/>
      <c r="X168" s="1370"/>
      <c r="Y168" s="1370"/>
      <c r="Z168" s="1370"/>
      <c r="AA168" s="1370"/>
      <c r="AB168" s="1370"/>
      <c r="AC168" s="1370"/>
      <c r="AD168" s="1370"/>
      <c r="AE168" s="1370"/>
      <c r="AF168" s="1370"/>
      <c r="AG168" s="1370"/>
      <c r="AH168" s="1370"/>
      <c r="AI168" s="1370"/>
      <c r="AJ168" s="1370"/>
      <c r="AK168" s="1370"/>
      <c r="AL168" s="1370"/>
      <c r="AM168" s="1370"/>
      <c r="AN168" s="1370"/>
      <c r="AO168" s="1370"/>
      <c r="AP168" s="1370"/>
      <c r="AQ168" s="1370"/>
      <c r="AR168" s="1370"/>
      <c r="AS168" s="1370"/>
      <c r="AT168" s="1370"/>
      <c r="AU168" s="1370"/>
      <c r="AV168" s="1370"/>
      <c r="AW168" s="1246"/>
      <c r="AX168" s="422"/>
      <c r="AY168" s="422"/>
      <c r="AZ168" s="422"/>
      <c r="BA168" s="422"/>
      <c r="BB168" s="422"/>
      <c r="BC168" s="422"/>
      <c r="BD168" s="422"/>
      <c r="BE168" s="422"/>
      <c r="BF168" s="422"/>
      <c r="BG168" s="422"/>
      <c r="BH168" s="422"/>
      <c r="BI168" s="422"/>
      <c r="BJ168" s="422"/>
      <c r="BK168" s="422"/>
      <c r="BL168" s="422"/>
      <c r="BM168" s="422"/>
      <c r="BN168" s="422"/>
      <c r="BO168" s="422"/>
      <c r="BP168" s="422"/>
      <c r="BQ168" s="422"/>
      <c r="BR168" s="422"/>
      <c r="BS168" s="422"/>
      <c r="BT168" s="422"/>
      <c r="BU168" s="422"/>
      <c r="BV168" s="422"/>
      <c r="BW168" s="422"/>
      <c r="BX168" s="422"/>
      <c r="BY168" s="422"/>
      <c r="BZ168" s="422"/>
      <c r="CA168" s="422"/>
      <c r="CB168" s="422"/>
      <c r="CC168" s="422"/>
      <c r="CD168" s="422"/>
      <c r="CE168" s="422"/>
    </row>
    <row r="169" spans="1:83" ht="7.5" customHeight="1">
      <c r="A169" s="508"/>
      <c r="B169" s="508"/>
      <c r="C169" s="508"/>
      <c r="D169" s="508"/>
      <c r="E169" s="508"/>
      <c r="F169" s="508"/>
      <c r="G169" s="508"/>
      <c r="H169" s="508"/>
      <c r="I169" s="508"/>
      <c r="J169" s="508"/>
      <c r="K169" s="508"/>
      <c r="L169" s="508"/>
      <c r="M169" s="508"/>
      <c r="N169" s="508"/>
      <c r="O169" s="508"/>
      <c r="P169" s="508"/>
      <c r="Q169" s="508"/>
      <c r="R169" s="508"/>
      <c r="S169" s="508"/>
      <c r="T169" s="508"/>
      <c r="U169" s="508"/>
      <c r="V169" s="508"/>
      <c r="W169" s="508"/>
      <c r="X169" s="508"/>
      <c r="Y169" s="508"/>
      <c r="Z169" s="508"/>
      <c r="AA169" s="508"/>
      <c r="AB169" s="508"/>
      <c r="AC169" s="508"/>
      <c r="AD169" s="508"/>
      <c r="AE169" s="508"/>
      <c r="AF169" s="508"/>
      <c r="AG169" s="508"/>
      <c r="AH169" s="508"/>
      <c r="AI169" s="508"/>
      <c r="AJ169" s="508"/>
      <c r="AK169" s="508"/>
      <c r="AL169" s="508"/>
      <c r="AM169" s="508"/>
      <c r="AN169" s="508"/>
      <c r="AO169" s="508"/>
      <c r="AP169" s="508"/>
      <c r="AQ169" s="508"/>
      <c r="AR169" s="508"/>
      <c r="AS169" s="508"/>
      <c r="AT169" s="508"/>
      <c r="AU169" s="508"/>
      <c r="AV169" s="508"/>
      <c r="AW169" s="1246"/>
      <c r="AX169" s="422"/>
      <c r="AY169" s="422"/>
      <c r="AZ169" s="422"/>
      <c r="BA169" s="422"/>
      <c r="BB169" s="422"/>
      <c r="BC169" s="422"/>
      <c r="BD169" s="422"/>
      <c r="BE169" s="422"/>
      <c r="BF169" s="422"/>
      <c r="BG169" s="422"/>
      <c r="BH169" s="422"/>
      <c r="BI169" s="422"/>
      <c r="BJ169" s="422"/>
      <c r="BK169" s="422"/>
      <c r="BL169" s="422"/>
      <c r="BM169" s="422"/>
      <c r="BN169" s="422"/>
      <c r="BO169" s="422"/>
      <c r="BP169" s="422"/>
      <c r="BQ169" s="422"/>
      <c r="BR169" s="422"/>
      <c r="BS169" s="422"/>
      <c r="BT169" s="422"/>
      <c r="BU169" s="422"/>
      <c r="BV169" s="422"/>
      <c r="BW169" s="422"/>
      <c r="BX169" s="422"/>
      <c r="BY169" s="422"/>
      <c r="BZ169" s="422"/>
      <c r="CA169" s="422"/>
      <c r="CB169" s="422"/>
      <c r="CC169" s="422"/>
      <c r="CD169" s="422"/>
      <c r="CE169" s="422"/>
    </row>
    <row r="170" spans="1:83" ht="13.5" customHeight="1">
      <c r="A170" s="509" t="s">
        <v>830</v>
      </c>
      <c r="B170" s="510" t="s">
        <v>77</v>
      </c>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425"/>
      <c r="AH170" s="425"/>
      <c r="AI170" s="425"/>
      <c r="AJ170" s="425"/>
      <c r="AK170" s="426"/>
      <c r="AL170" s="426"/>
      <c r="AM170" s="426"/>
      <c r="AN170" s="426"/>
      <c r="AO170" s="426"/>
      <c r="AP170" s="426"/>
      <c r="AQ170" s="426"/>
      <c r="AR170" s="426"/>
      <c r="AS170" s="426"/>
      <c r="AT170" s="425"/>
      <c r="AU170" s="425"/>
      <c r="AV170" s="425"/>
      <c r="AW170" s="1246"/>
      <c r="AX170" s="422"/>
      <c r="AY170" s="422"/>
      <c r="AZ170" s="422"/>
      <c r="BA170" s="422"/>
      <c r="BB170" s="422"/>
      <c r="BC170" s="422"/>
      <c r="BD170" s="422"/>
      <c r="BE170" s="422"/>
      <c r="BF170" s="422"/>
      <c r="BG170" s="422"/>
      <c r="BH170" s="422"/>
      <c r="BI170" s="422"/>
      <c r="BJ170" s="422"/>
      <c r="BK170" s="422"/>
      <c r="BL170" s="422"/>
      <c r="BM170" s="422"/>
      <c r="BN170" s="422"/>
      <c r="BO170" s="422"/>
      <c r="BP170" s="422"/>
      <c r="BQ170" s="422"/>
      <c r="BR170" s="422"/>
      <c r="BS170" s="422"/>
      <c r="BT170" s="422"/>
      <c r="BU170" s="422"/>
      <c r="BV170" s="422"/>
      <c r="BW170" s="422"/>
      <c r="BX170" s="422"/>
      <c r="BY170" s="422"/>
      <c r="BZ170" s="422"/>
      <c r="CA170" s="422"/>
      <c r="CB170" s="422"/>
      <c r="CC170" s="422"/>
      <c r="CD170" s="422"/>
      <c r="CE170" s="422"/>
    </row>
    <row r="171" spans="1:83" ht="7.5" customHeight="1">
      <c r="A171" s="509"/>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425"/>
      <c r="AH171" s="425"/>
      <c r="AI171" s="425"/>
      <c r="AJ171" s="425"/>
      <c r="AK171" s="426"/>
      <c r="AL171" s="426"/>
      <c r="AM171" s="426"/>
      <c r="AN171" s="426"/>
      <c r="AO171" s="426"/>
      <c r="AP171" s="426"/>
      <c r="AQ171" s="426"/>
      <c r="AR171" s="426"/>
      <c r="AS171" s="426"/>
      <c r="AT171" s="425"/>
      <c r="AU171" s="425"/>
      <c r="AV171" s="425"/>
      <c r="AW171" s="1246"/>
      <c r="AX171" s="422"/>
      <c r="AY171" s="422"/>
      <c r="AZ171" s="422"/>
      <c r="BA171" s="422"/>
      <c r="BB171" s="422"/>
      <c r="BC171" s="422"/>
      <c r="BD171" s="422"/>
      <c r="BE171" s="422"/>
      <c r="BF171" s="422"/>
      <c r="BG171" s="422"/>
      <c r="BH171" s="422"/>
      <c r="BI171" s="422"/>
      <c r="BJ171" s="422"/>
      <c r="BK171" s="422"/>
      <c r="BL171" s="422"/>
      <c r="BM171" s="422"/>
      <c r="BN171" s="422"/>
      <c r="BO171" s="422"/>
      <c r="BP171" s="422"/>
      <c r="BQ171" s="422"/>
      <c r="BR171" s="422"/>
      <c r="BS171" s="422"/>
      <c r="BT171" s="422"/>
      <c r="BU171" s="422"/>
      <c r="BV171" s="422"/>
      <c r="BW171" s="422"/>
      <c r="BX171" s="422"/>
      <c r="BY171" s="422"/>
      <c r="BZ171" s="422"/>
      <c r="CA171" s="422"/>
      <c r="CB171" s="422"/>
      <c r="CC171" s="422"/>
      <c r="CD171" s="422"/>
      <c r="CE171" s="422"/>
    </row>
    <row r="172" spans="1:83" ht="13.5" customHeight="1">
      <c r="A172" s="509" t="s">
        <v>831</v>
      </c>
      <c r="B172" s="510" t="s">
        <v>78</v>
      </c>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425"/>
      <c r="AH172" s="425"/>
      <c r="AI172" s="425"/>
      <c r="AJ172" s="425"/>
      <c r="AK172" s="426"/>
      <c r="AL172" s="426"/>
      <c r="AM172" s="426"/>
      <c r="AN172" s="426"/>
      <c r="AO172" s="426"/>
      <c r="AP172" s="426"/>
      <c r="AQ172" s="426"/>
      <c r="AR172" s="426"/>
      <c r="AS172" s="426"/>
      <c r="AT172" s="425"/>
      <c r="AU172" s="425"/>
      <c r="AV172" s="425"/>
      <c r="AW172" s="1246"/>
      <c r="AX172" s="422"/>
      <c r="AY172" s="422"/>
      <c r="AZ172" s="422"/>
      <c r="BA172" s="422"/>
      <c r="BB172" s="422"/>
      <c r="BC172" s="422"/>
      <c r="BD172" s="422"/>
      <c r="BE172" s="422"/>
      <c r="BF172" s="422"/>
      <c r="BG172" s="422"/>
      <c r="BH172" s="422"/>
      <c r="BI172" s="422"/>
      <c r="BJ172" s="422"/>
      <c r="BK172" s="422"/>
      <c r="BL172" s="422"/>
      <c r="BM172" s="422"/>
      <c r="BN172" s="422"/>
      <c r="BO172" s="422"/>
      <c r="BP172" s="422"/>
      <c r="BQ172" s="422"/>
      <c r="BR172" s="422"/>
      <c r="BS172" s="422"/>
      <c r="BT172" s="422"/>
      <c r="BU172" s="422"/>
      <c r="BV172" s="422"/>
      <c r="BW172" s="422"/>
      <c r="BX172" s="422"/>
      <c r="BY172" s="422"/>
      <c r="BZ172" s="422"/>
      <c r="CA172" s="422"/>
      <c r="CB172" s="422"/>
      <c r="CC172" s="422"/>
      <c r="CD172" s="422"/>
      <c r="CE172" s="422"/>
    </row>
    <row r="173" spans="1:83" ht="7.5" customHeight="1">
      <c r="A173" s="509"/>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425"/>
      <c r="AH173" s="425"/>
      <c r="AI173" s="425"/>
      <c r="AJ173" s="425"/>
      <c r="AK173" s="426"/>
      <c r="AL173" s="426"/>
      <c r="AM173" s="426"/>
      <c r="AN173" s="426"/>
      <c r="AO173" s="426"/>
      <c r="AP173" s="426"/>
      <c r="AQ173" s="426"/>
      <c r="AR173" s="426"/>
      <c r="AS173" s="426"/>
      <c r="AT173" s="425"/>
      <c r="AU173" s="425"/>
      <c r="AV173" s="425"/>
      <c r="AW173" s="1246"/>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R173" s="422"/>
      <c r="BS173" s="422"/>
      <c r="BT173" s="422"/>
      <c r="BU173" s="422"/>
      <c r="BV173" s="422"/>
      <c r="BW173" s="422"/>
      <c r="BX173" s="422"/>
      <c r="BY173" s="422"/>
      <c r="BZ173" s="422"/>
      <c r="CA173" s="422"/>
      <c r="CB173" s="422"/>
      <c r="CC173" s="422"/>
      <c r="CD173" s="422"/>
      <c r="CE173" s="422"/>
    </row>
    <row r="174" spans="1:83" ht="13.5" customHeight="1">
      <c r="A174" s="509" t="s">
        <v>832</v>
      </c>
      <c r="B174" s="510" t="s">
        <v>79</v>
      </c>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425"/>
      <c r="AH174" s="425"/>
      <c r="AI174" s="425"/>
      <c r="AJ174" s="425"/>
      <c r="AK174" s="426"/>
      <c r="AL174" s="426"/>
      <c r="AM174" s="426"/>
      <c r="AN174" s="426"/>
      <c r="AO174" s="426"/>
      <c r="AP174" s="426"/>
      <c r="AQ174" s="426"/>
      <c r="AR174" s="426"/>
      <c r="AS174" s="426"/>
      <c r="AT174" s="425"/>
      <c r="AU174" s="425"/>
      <c r="AV174" s="425"/>
      <c r="AW174" s="1246"/>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R174" s="422"/>
      <c r="BS174" s="422"/>
      <c r="BT174" s="422"/>
      <c r="BU174" s="422"/>
      <c r="BV174" s="422"/>
      <c r="BW174" s="422"/>
      <c r="BX174" s="422"/>
      <c r="BY174" s="422"/>
      <c r="BZ174" s="422"/>
      <c r="CA174" s="422"/>
      <c r="CB174" s="422"/>
      <c r="CC174" s="422"/>
      <c r="CD174" s="422"/>
      <c r="CE174" s="422"/>
    </row>
    <row r="175" spans="1:83" ht="7.5" customHeight="1">
      <c r="A175" s="509"/>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425"/>
      <c r="AH175" s="425"/>
      <c r="AI175" s="425"/>
      <c r="AJ175" s="425"/>
      <c r="AK175" s="426"/>
      <c r="AL175" s="426"/>
      <c r="AM175" s="426"/>
      <c r="AN175" s="426"/>
      <c r="AO175" s="426"/>
      <c r="AP175" s="426"/>
      <c r="AQ175" s="426"/>
      <c r="AR175" s="426"/>
      <c r="AS175" s="426"/>
      <c r="AT175" s="425"/>
      <c r="AU175" s="425"/>
      <c r="AV175" s="425"/>
      <c r="AW175" s="1246"/>
      <c r="AX175" s="422"/>
      <c r="AY175" s="422"/>
      <c r="AZ175" s="422"/>
      <c r="BA175" s="422"/>
      <c r="BB175" s="422"/>
      <c r="BC175" s="422"/>
      <c r="BD175" s="422"/>
      <c r="BE175" s="422"/>
      <c r="BF175" s="422"/>
      <c r="BG175" s="422"/>
      <c r="BH175" s="422"/>
      <c r="BI175" s="422"/>
      <c r="BJ175" s="422"/>
      <c r="BK175" s="422"/>
      <c r="BL175" s="422"/>
      <c r="BM175" s="422"/>
      <c r="BN175" s="422"/>
      <c r="BO175" s="422"/>
      <c r="BP175" s="422"/>
      <c r="BQ175" s="422"/>
      <c r="BR175" s="422"/>
      <c r="BS175" s="422"/>
      <c r="BT175" s="422"/>
      <c r="BU175" s="422"/>
      <c r="BV175" s="422"/>
      <c r="BW175" s="422"/>
      <c r="BX175" s="422"/>
      <c r="BY175" s="422"/>
      <c r="BZ175" s="422"/>
      <c r="CA175" s="422"/>
      <c r="CB175" s="422"/>
      <c r="CC175" s="422"/>
      <c r="CD175" s="422"/>
      <c r="CE175" s="422"/>
    </row>
    <row r="176" spans="1:53" ht="13.5" customHeight="1">
      <c r="A176" s="509" t="s">
        <v>833</v>
      </c>
      <c r="B176" s="510" t="s">
        <v>17</v>
      </c>
      <c r="D176" s="1319" t="s">
        <v>80</v>
      </c>
      <c r="E176" s="1319"/>
      <c r="F176" s="1319"/>
      <c r="G176" s="1319"/>
      <c r="H176" s="1319"/>
      <c r="I176" s="1319"/>
      <c r="J176" s="1319"/>
      <c r="K176" s="1319"/>
      <c r="L176" s="1319"/>
      <c r="M176" s="1319"/>
      <c r="N176" s="1319"/>
      <c r="O176" s="1319"/>
      <c r="P176" s="1319"/>
      <c r="Q176" s="1319"/>
      <c r="R176" s="1319"/>
      <c r="S176" s="1319"/>
      <c r="T176" s="1319"/>
      <c r="U176" s="1319"/>
      <c r="V176" s="1319"/>
      <c r="W176" s="1319"/>
      <c r="X176" s="1319"/>
      <c r="Y176" s="1319"/>
      <c r="Z176" s="1319"/>
      <c r="AA176" s="1319"/>
      <c r="AB176" s="1319"/>
      <c r="AC176" s="1319"/>
      <c r="AD176" s="1319"/>
      <c r="AE176" s="1319"/>
      <c r="AF176" s="1319"/>
      <c r="AG176" s="1319"/>
      <c r="AH176" s="1319"/>
      <c r="AI176" s="1319"/>
      <c r="AJ176" s="1319"/>
      <c r="AK176" s="1319"/>
      <c r="AL176" s="1319"/>
      <c r="AM176" s="1319"/>
      <c r="AN176" s="1319"/>
      <c r="AO176" s="1319"/>
      <c r="AP176" s="1319"/>
      <c r="AQ176" s="1319"/>
      <c r="AR176" s="1319"/>
      <c r="AS176" s="1319"/>
      <c r="AT176" s="1319"/>
      <c r="AU176" s="1319"/>
      <c r="AV176" s="1319"/>
      <c r="AW176" s="1246"/>
      <c r="AX176" s="422"/>
      <c r="AY176" s="422"/>
      <c r="AZ176" s="422"/>
      <c r="BA176" s="422"/>
    </row>
    <row r="177" spans="1:53" ht="13.5" customHeight="1">
      <c r="A177" s="509"/>
      <c r="B177" s="510"/>
      <c r="D177" s="1319"/>
      <c r="E177" s="1319"/>
      <c r="F177" s="1319"/>
      <c r="G177" s="1319"/>
      <c r="H177" s="1319"/>
      <c r="I177" s="1319"/>
      <c r="J177" s="1319"/>
      <c r="K177" s="1319"/>
      <c r="L177" s="1319"/>
      <c r="M177" s="1319"/>
      <c r="N177" s="1319"/>
      <c r="O177" s="1319"/>
      <c r="P177" s="1319"/>
      <c r="Q177" s="1319"/>
      <c r="R177" s="1319"/>
      <c r="S177" s="1319"/>
      <c r="T177" s="1319"/>
      <c r="U177" s="1319"/>
      <c r="V177" s="1319"/>
      <c r="W177" s="1319"/>
      <c r="X177" s="1319"/>
      <c r="Y177" s="1319"/>
      <c r="Z177" s="1319"/>
      <c r="AA177" s="1319"/>
      <c r="AB177" s="1319"/>
      <c r="AC177" s="1319"/>
      <c r="AD177" s="1319"/>
      <c r="AE177" s="1319"/>
      <c r="AF177" s="1319"/>
      <c r="AG177" s="1319"/>
      <c r="AH177" s="1319"/>
      <c r="AI177" s="1319"/>
      <c r="AJ177" s="1319"/>
      <c r="AK177" s="1319"/>
      <c r="AL177" s="1319"/>
      <c r="AM177" s="1319"/>
      <c r="AN177" s="1319"/>
      <c r="AO177" s="1319"/>
      <c r="AP177" s="1319"/>
      <c r="AQ177" s="1319"/>
      <c r="AR177" s="1319"/>
      <c r="AS177" s="1319"/>
      <c r="AT177" s="1319"/>
      <c r="AU177" s="1319"/>
      <c r="AV177" s="1319"/>
      <c r="AW177" s="1246"/>
      <c r="AX177" s="422"/>
      <c r="AY177" s="422"/>
      <c r="AZ177" s="422"/>
      <c r="BA177" s="422"/>
    </row>
    <row r="178" spans="1:53" ht="13.5" customHeight="1">
      <c r="A178" s="509"/>
      <c r="B178" s="510"/>
      <c r="D178" s="1319"/>
      <c r="E178" s="1319"/>
      <c r="F178" s="1319"/>
      <c r="G178" s="1319"/>
      <c r="H178" s="1319"/>
      <c r="I178" s="1319"/>
      <c r="J178" s="1319"/>
      <c r="K178" s="1319"/>
      <c r="L178" s="1319"/>
      <c r="M178" s="1319"/>
      <c r="N178" s="1319"/>
      <c r="O178" s="1319"/>
      <c r="P178" s="1319"/>
      <c r="Q178" s="1319"/>
      <c r="R178" s="1319"/>
      <c r="S178" s="1319"/>
      <c r="T178" s="1319"/>
      <c r="U178" s="1319"/>
      <c r="V178" s="1319"/>
      <c r="W178" s="1319"/>
      <c r="X178" s="1319"/>
      <c r="Y178" s="1319"/>
      <c r="Z178" s="1319"/>
      <c r="AA178" s="1319"/>
      <c r="AB178" s="1319"/>
      <c r="AC178" s="1319"/>
      <c r="AD178" s="1319"/>
      <c r="AE178" s="1319"/>
      <c r="AF178" s="1319"/>
      <c r="AG178" s="1319"/>
      <c r="AH178" s="1319"/>
      <c r="AI178" s="1319"/>
      <c r="AJ178" s="1319"/>
      <c r="AK178" s="1319"/>
      <c r="AL178" s="1319"/>
      <c r="AM178" s="1319"/>
      <c r="AN178" s="1319"/>
      <c r="AO178" s="1319"/>
      <c r="AP178" s="1319"/>
      <c r="AQ178" s="1319"/>
      <c r="AR178" s="1319"/>
      <c r="AS178" s="1319"/>
      <c r="AT178" s="1319"/>
      <c r="AU178" s="1319"/>
      <c r="AV178" s="1319"/>
      <c r="AW178" s="1246"/>
      <c r="AX178" s="422"/>
      <c r="AY178" s="422"/>
      <c r="AZ178" s="422"/>
      <c r="BA178" s="422"/>
    </row>
    <row r="179" spans="1:53" ht="7.5" customHeight="1">
      <c r="A179" s="509"/>
      <c r="B179" s="510"/>
      <c r="D179" s="512"/>
      <c r="E179" s="512"/>
      <c r="F179" s="512"/>
      <c r="G179" s="512"/>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1246"/>
      <c r="AX179" s="422"/>
      <c r="AY179" s="422"/>
      <c r="AZ179" s="422"/>
      <c r="BA179" s="422"/>
    </row>
    <row r="180" spans="1:83" ht="13.5" customHeight="1">
      <c r="A180" s="510"/>
      <c r="B180" s="510" t="s">
        <v>18</v>
      </c>
      <c r="D180" s="1319" t="s">
        <v>81</v>
      </c>
      <c r="E180" s="1319"/>
      <c r="F180" s="1319"/>
      <c r="G180" s="1319"/>
      <c r="H180" s="1319"/>
      <c r="I180" s="1319"/>
      <c r="J180" s="1319"/>
      <c r="K180" s="1319"/>
      <c r="L180" s="1319"/>
      <c r="M180" s="1319"/>
      <c r="N180" s="1319"/>
      <c r="O180" s="1319"/>
      <c r="P180" s="1319"/>
      <c r="Q180" s="1319"/>
      <c r="R180" s="1319"/>
      <c r="S180" s="1319"/>
      <c r="T180" s="1319"/>
      <c r="U180" s="1319"/>
      <c r="V180" s="1319"/>
      <c r="W180" s="1319"/>
      <c r="X180" s="1319"/>
      <c r="Y180" s="1319"/>
      <c r="Z180" s="1319"/>
      <c r="AA180" s="1319"/>
      <c r="AB180" s="1319"/>
      <c r="AC180" s="1319"/>
      <c r="AD180" s="1319"/>
      <c r="AE180" s="1319"/>
      <c r="AF180" s="1319"/>
      <c r="AG180" s="1319"/>
      <c r="AH180" s="1319"/>
      <c r="AI180" s="1319"/>
      <c r="AJ180" s="1319"/>
      <c r="AK180" s="1319"/>
      <c r="AL180" s="1319"/>
      <c r="AM180" s="1319"/>
      <c r="AN180" s="1319"/>
      <c r="AO180" s="1319"/>
      <c r="AP180" s="1319"/>
      <c r="AQ180" s="1319"/>
      <c r="AR180" s="1319"/>
      <c r="AS180" s="1319"/>
      <c r="AT180" s="1319"/>
      <c r="AU180" s="1319"/>
      <c r="AV180" s="1319"/>
      <c r="AW180" s="1246"/>
      <c r="AX180" s="422"/>
      <c r="AY180" s="422"/>
      <c r="AZ180" s="422"/>
      <c r="CE180" s="422"/>
    </row>
    <row r="181" spans="1:83" ht="13.5" customHeight="1">
      <c r="A181" s="510"/>
      <c r="B181" s="510"/>
      <c r="D181" s="1319"/>
      <c r="E181" s="1319"/>
      <c r="F181" s="1319"/>
      <c r="G181" s="1319"/>
      <c r="H181" s="1319"/>
      <c r="I181" s="1319"/>
      <c r="J181" s="1319"/>
      <c r="K181" s="1319"/>
      <c r="L181" s="1319"/>
      <c r="M181" s="1319"/>
      <c r="N181" s="1319"/>
      <c r="O181" s="1319"/>
      <c r="P181" s="1319"/>
      <c r="Q181" s="1319"/>
      <c r="R181" s="1319"/>
      <c r="S181" s="1319"/>
      <c r="T181" s="1319"/>
      <c r="U181" s="1319"/>
      <c r="V181" s="1319"/>
      <c r="W181" s="1319"/>
      <c r="X181" s="1319"/>
      <c r="Y181" s="1319"/>
      <c r="Z181" s="1319"/>
      <c r="AA181" s="1319"/>
      <c r="AB181" s="1319"/>
      <c r="AC181" s="1319"/>
      <c r="AD181" s="1319"/>
      <c r="AE181" s="1319"/>
      <c r="AF181" s="1319"/>
      <c r="AG181" s="1319"/>
      <c r="AH181" s="1319"/>
      <c r="AI181" s="1319"/>
      <c r="AJ181" s="1319"/>
      <c r="AK181" s="1319"/>
      <c r="AL181" s="1319"/>
      <c r="AM181" s="1319"/>
      <c r="AN181" s="1319"/>
      <c r="AO181" s="1319"/>
      <c r="AP181" s="1319"/>
      <c r="AQ181" s="1319"/>
      <c r="AR181" s="1319"/>
      <c r="AS181" s="1319"/>
      <c r="AT181" s="1319"/>
      <c r="AU181" s="1319"/>
      <c r="AV181" s="1319"/>
      <c r="AW181" s="1246"/>
      <c r="AX181" s="422"/>
      <c r="AY181" s="422"/>
      <c r="AZ181" s="422"/>
      <c r="CE181" s="422"/>
    </row>
    <row r="182" spans="1:83" ht="13.5" customHeight="1">
      <c r="A182" s="510"/>
      <c r="B182" s="510"/>
      <c r="D182" s="1319"/>
      <c r="E182" s="1319"/>
      <c r="F182" s="1319"/>
      <c r="G182" s="1319"/>
      <c r="H182" s="1319"/>
      <c r="I182" s="1319"/>
      <c r="J182" s="1319"/>
      <c r="K182" s="1319"/>
      <c r="L182" s="1319"/>
      <c r="M182" s="1319"/>
      <c r="N182" s="1319"/>
      <c r="O182" s="1319"/>
      <c r="P182" s="1319"/>
      <c r="Q182" s="1319"/>
      <c r="R182" s="1319"/>
      <c r="S182" s="1319"/>
      <c r="T182" s="1319"/>
      <c r="U182" s="1319"/>
      <c r="V182" s="1319"/>
      <c r="W182" s="1319"/>
      <c r="X182" s="1319"/>
      <c r="Y182" s="1319"/>
      <c r="Z182" s="1319"/>
      <c r="AA182" s="1319"/>
      <c r="AB182" s="1319"/>
      <c r="AC182" s="1319"/>
      <c r="AD182" s="1319"/>
      <c r="AE182" s="1319"/>
      <c r="AF182" s="1319"/>
      <c r="AG182" s="1319"/>
      <c r="AH182" s="1319"/>
      <c r="AI182" s="1319"/>
      <c r="AJ182" s="1319"/>
      <c r="AK182" s="1319"/>
      <c r="AL182" s="1319"/>
      <c r="AM182" s="1319"/>
      <c r="AN182" s="1319"/>
      <c r="AO182" s="1319"/>
      <c r="AP182" s="1319"/>
      <c r="AQ182" s="1319"/>
      <c r="AR182" s="1319"/>
      <c r="AS182" s="1319"/>
      <c r="AT182" s="1319"/>
      <c r="AU182" s="1319"/>
      <c r="AV182" s="1319"/>
      <c r="AW182" s="1246"/>
      <c r="AX182" s="422"/>
      <c r="AY182" s="422"/>
      <c r="AZ182" s="422"/>
      <c r="CE182" s="422"/>
    </row>
    <row r="183" spans="1:83" ht="7.5" customHeight="1">
      <c r="A183" s="510"/>
      <c r="B183" s="510"/>
      <c r="D183" s="511"/>
      <c r="E183" s="511"/>
      <c r="F183" s="511"/>
      <c r="G183" s="511"/>
      <c r="H183" s="511"/>
      <c r="I183" s="511"/>
      <c r="J183" s="511"/>
      <c r="K183" s="511"/>
      <c r="L183" s="511"/>
      <c r="M183" s="511"/>
      <c r="N183" s="511"/>
      <c r="O183" s="511"/>
      <c r="P183" s="511"/>
      <c r="Q183" s="511"/>
      <c r="R183" s="511"/>
      <c r="S183" s="511"/>
      <c r="T183" s="511"/>
      <c r="U183" s="511"/>
      <c r="V183" s="511"/>
      <c r="W183" s="511"/>
      <c r="X183" s="511"/>
      <c r="Y183" s="511"/>
      <c r="Z183" s="511"/>
      <c r="AA183" s="511"/>
      <c r="AB183" s="511"/>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1246"/>
      <c r="AX183" s="422"/>
      <c r="AY183" s="422"/>
      <c r="AZ183" s="422"/>
      <c r="CE183" s="422"/>
    </row>
    <row r="184" spans="1:83" ht="13.5" customHeight="1">
      <c r="A184" s="510"/>
      <c r="B184" s="510" t="s">
        <v>21</v>
      </c>
      <c r="D184" s="510" t="s">
        <v>82</v>
      </c>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425"/>
      <c r="AH184" s="425"/>
      <c r="AI184" s="425"/>
      <c r="AJ184" s="425"/>
      <c r="AK184" s="426"/>
      <c r="AL184" s="426"/>
      <c r="AM184" s="426"/>
      <c r="AN184" s="426"/>
      <c r="AO184" s="426"/>
      <c r="AP184" s="426"/>
      <c r="AQ184" s="426"/>
      <c r="AR184" s="426"/>
      <c r="AS184" s="426"/>
      <c r="AT184" s="425"/>
      <c r="AU184" s="425"/>
      <c r="AV184" s="425"/>
      <c r="AW184" s="1246"/>
      <c r="AX184" s="422"/>
      <c r="AY184" s="422"/>
      <c r="AZ184" s="422"/>
      <c r="BA184" s="422"/>
      <c r="BB184" s="422"/>
      <c r="BC184" s="422"/>
      <c r="BD184" s="422"/>
      <c r="BE184" s="422"/>
      <c r="BF184" s="422"/>
      <c r="BG184" s="422"/>
      <c r="BH184" s="422"/>
      <c r="BI184" s="422"/>
      <c r="BJ184" s="422"/>
      <c r="BK184" s="422"/>
      <c r="BL184" s="422"/>
      <c r="BM184" s="422"/>
      <c r="BN184" s="422"/>
      <c r="BO184" s="422"/>
      <c r="BP184" s="422"/>
      <c r="BQ184" s="422"/>
      <c r="BR184" s="422"/>
      <c r="BS184" s="422"/>
      <c r="BT184" s="422"/>
      <c r="BU184" s="422"/>
      <c r="BV184" s="422"/>
      <c r="BW184" s="422"/>
      <c r="BX184" s="422"/>
      <c r="BY184" s="422"/>
      <c r="BZ184" s="422"/>
      <c r="CA184" s="422"/>
      <c r="CB184" s="422"/>
      <c r="CC184" s="422"/>
      <c r="CD184" s="422"/>
      <c r="CE184" s="422"/>
    </row>
    <row r="185" spans="1:83" ht="7.5" customHeight="1">
      <c r="A185" s="510"/>
      <c r="B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425"/>
      <c r="AH185" s="425"/>
      <c r="AI185" s="425"/>
      <c r="AJ185" s="425"/>
      <c r="AK185" s="426"/>
      <c r="AL185" s="426"/>
      <c r="AM185" s="426"/>
      <c r="AN185" s="426"/>
      <c r="AO185" s="426"/>
      <c r="AP185" s="426"/>
      <c r="AQ185" s="426"/>
      <c r="AR185" s="426"/>
      <c r="AS185" s="426"/>
      <c r="AT185" s="425"/>
      <c r="AU185" s="425"/>
      <c r="AV185" s="425"/>
      <c r="AW185" s="1246"/>
      <c r="AX185" s="422"/>
      <c r="AY185" s="422"/>
      <c r="AZ185" s="422"/>
      <c r="BA185" s="422"/>
      <c r="BB185" s="422"/>
      <c r="BC185" s="422"/>
      <c r="BD185" s="422"/>
      <c r="BE185" s="422"/>
      <c r="BF185" s="422"/>
      <c r="BG185" s="422"/>
      <c r="BH185" s="422"/>
      <c r="BI185" s="422"/>
      <c r="BJ185" s="422"/>
      <c r="BK185" s="422"/>
      <c r="BL185" s="422"/>
      <c r="BM185" s="422"/>
      <c r="BN185" s="422"/>
      <c r="BO185" s="422"/>
      <c r="BP185" s="422"/>
      <c r="BQ185" s="422"/>
      <c r="BR185" s="422"/>
      <c r="BS185" s="422"/>
      <c r="BT185" s="422"/>
      <c r="BU185" s="422"/>
      <c r="BV185" s="422"/>
      <c r="BW185" s="422"/>
      <c r="BX185" s="422"/>
      <c r="BY185" s="422"/>
      <c r="BZ185" s="422"/>
      <c r="CA185" s="422"/>
      <c r="CB185" s="422"/>
      <c r="CC185" s="422"/>
      <c r="CD185" s="422"/>
      <c r="CE185" s="422"/>
    </row>
    <row r="186" spans="1:83" ht="13.5" customHeight="1">
      <c r="A186" s="509" t="s">
        <v>834</v>
      </c>
      <c r="B186" s="510" t="s">
        <v>85</v>
      </c>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425"/>
      <c r="AH186" s="425"/>
      <c r="AI186" s="425"/>
      <c r="AJ186" s="425"/>
      <c r="AK186" s="426"/>
      <c r="AL186" s="426"/>
      <c r="AM186" s="426"/>
      <c r="AN186" s="426"/>
      <c r="AO186" s="426"/>
      <c r="AP186" s="426"/>
      <c r="AQ186" s="426"/>
      <c r="AR186" s="426"/>
      <c r="AS186" s="426"/>
      <c r="AT186" s="425"/>
      <c r="AU186" s="425"/>
      <c r="AV186" s="425"/>
      <c r="AW186" s="1246"/>
      <c r="AX186" s="422"/>
      <c r="AY186" s="422"/>
      <c r="AZ186" s="422"/>
      <c r="BA186" s="422"/>
      <c r="BB186" s="422"/>
      <c r="BC186" s="422"/>
      <c r="BD186" s="422"/>
      <c r="BE186" s="422"/>
      <c r="BF186" s="422"/>
      <c r="BG186" s="422"/>
      <c r="BH186" s="422"/>
      <c r="BI186" s="422"/>
      <c r="BJ186" s="422"/>
      <c r="BK186" s="422"/>
      <c r="BL186" s="422"/>
      <c r="BM186" s="422"/>
      <c r="BN186" s="422"/>
      <c r="BO186" s="422"/>
      <c r="BP186" s="422"/>
      <c r="BQ186" s="422"/>
      <c r="BR186" s="422"/>
      <c r="BS186" s="422"/>
      <c r="BT186" s="422"/>
      <c r="BU186" s="422"/>
      <c r="BV186" s="422"/>
      <c r="BW186" s="422"/>
      <c r="BX186" s="422"/>
      <c r="BY186" s="422"/>
      <c r="BZ186" s="422"/>
      <c r="CA186" s="422"/>
      <c r="CB186" s="422"/>
      <c r="CC186" s="422"/>
      <c r="CD186" s="422"/>
      <c r="CE186" s="422"/>
    </row>
    <row r="187" spans="1:83" ht="7.5" customHeight="1">
      <c r="A187" s="509"/>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425"/>
      <c r="AH187" s="425"/>
      <c r="AI187" s="425"/>
      <c r="AJ187" s="425"/>
      <c r="AK187" s="426"/>
      <c r="AL187" s="426"/>
      <c r="AM187" s="426"/>
      <c r="AN187" s="426"/>
      <c r="AO187" s="426"/>
      <c r="AP187" s="426"/>
      <c r="AQ187" s="426"/>
      <c r="AR187" s="426"/>
      <c r="AS187" s="426"/>
      <c r="AT187" s="425"/>
      <c r="AU187" s="425"/>
      <c r="AV187" s="425"/>
      <c r="AW187" s="1246"/>
      <c r="AX187" s="422"/>
      <c r="AY187" s="422"/>
      <c r="AZ187" s="422"/>
      <c r="BA187" s="422"/>
      <c r="BB187" s="422"/>
      <c r="BC187" s="422"/>
      <c r="BD187" s="422"/>
      <c r="BE187" s="422"/>
      <c r="BF187" s="422"/>
      <c r="BG187" s="422"/>
      <c r="BH187" s="422"/>
      <c r="BI187" s="422"/>
      <c r="BJ187" s="422"/>
      <c r="BK187" s="422"/>
      <c r="BL187" s="422"/>
      <c r="BM187" s="422"/>
      <c r="BN187" s="422"/>
      <c r="BO187" s="422"/>
      <c r="BP187" s="422"/>
      <c r="BQ187" s="422"/>
      <c r="BR187" s="422"/>
      <c r="BS187" s="422"/>
      <c r="BT187" s="422"/>
      <c r="BU187" s="422"/>
      <c r="BV187" s="422"/>
      <c r="BW187" s="422"/>
      <c r="BX187" s="422"/>
      <c r="BY187" s="422"/>
      <c r="BZ187" s="422"/>
      <c r="CA187" s="422"/>
      <c r="CB187" s="422"/>
      <c r="CC187" s="422"/>
      <c r="CD187" s="422"/>
      <c r="CE187" s="422"/>
    </row>
    <row r="188" spans="1:83" ht="13.5" customHeight="1">
      <c r="A188" s="509" t="s">
        <v>835</v>
      </c>
      <c r="B188" s="510" t="s">
        <v>86</v>
      </c>
      <c r="C188" s="510"/>
      <c r="D188" s="510"/>
      <c r="E188" s="510"/>
      <c r="F188" s="510"/>
      <c r="G188" s="510"/>
      <c r="H188" s="510"/>
      <c r="I188" s="510"/>
      <c r="J188" s="510"/>
      <c r="K188" s="510"/>
      <c r="L188" s="510"/>
      <c r="M188" s="510"/>
      <c r="N188" s="510"/>
      <c r="O188" s="510"/>
      <c r="P188" s="510"/>
      <c r="Q188" s="510"/>
      <c r="R188" s="510"/>
      <c r="S188" s="510"/>
      <c r="T188" s="510"/>
      <c r="U188" s="510"/>
      <c r="V188" s="510"/>
      <c r="W188" s="510"/>
      <c r="X188" s="510"/>
      <c r="Y188" s="510"/>
      <c r="Z188" s="510"/>
      <c r="AA188" s="510"/>
      <c r="AB188" s="510"/>
      <c r="AC188" s="510"/>
      <c r="AD188" s="510"/>
      <c r="AE188" s="510"/>
      <c r="AF188" s="510"/>
      <c r="AG188" s="425"/>
      <c r="AH188" s="425"/>
      <c r="AI188" s="425"/>
      <c r="AJ188" s="425"/>
      <c r="AK188" s="426"/>
      <c r="AL188" s="426"/>
      <c r="AM188" s="426"/>
      <c r="AN188" s="426"/>
      <c r="AO188" s="426"/>
      <c r="AP188" s="426"/>
      <c r="AQ188" s="426"/>
      <c r="AR188" s="426"/>
      <c r="AS188" s="426"/>
      <c r="AT188" s="425"/>
      <c r="AU188" s="425"/>
      <c r="AV188" s="425"/>
      <c r="AW188" s="1246"/>
      <c r="AX188" s="422"/>
      <c r="AY188" s="422"/>
      <c r="AZ188" s="422"/>
      <c r="BA188" s="422"/>
      <c r="BB188" s="422"/>
      <c r="BC188" s="422"/>
      <c r="BD188" s="422"/>
      <c r="BE188" s="422"/>
      <c r="BF188" s="422"/>
      <c r="BG188" s="422"/>
      <c r="BH188" s="422"/>
      <c r="BI188" s="422"/>
      <c r="BJ188" s="422"/>
      <c r="BK188" s="422"/>
      <c r="BL188" s="422"/>
      <c r="BM188" s="422"/>
      <c r="BN188" s="422"/>
      <c r="BO188" s="422"/>
      <c r="BP188" s="422"/>
      <c r="BQ188" s="422"/>
      <c r="BR188" s="422"/>
      <c r="BS188" s="422"/>
      <c r="BT188" s="422"/>
      <c r="BU188" s="422"/>
      <c r="BV188" s="422"/>
      <c r="BW188" s="422"/>
      <c r="BX188" s="422"/>
      <c r="BY188" s="422"/>
      <c r="BZ188" s="422"/>
      <c r="CA188" s="422"/>
      <c r="CB188" s="422"/>
      <c r="CC188" s="422"/>
      <c r="CD188" s="422"/>
      <c r="CE188" s="422"/>
    </row>
    <row r="189" spans="1:83" ht="7.5" customHeight="1">
      <c r="A189" s="509"/>
      <c r="B189" s="510"/>
      <c r="C189" s="510"/>
      <c r="D189" s="510"/>
      <c r="E189" s="510"/>
      <c r="F189" s="510"/>
      <c r="G189" s="510"/>
      <c r="H189" s="510"/>
      <c r="I189" s="510"/>
      <c r="J189" s="510"/>
      <c r="K189" s="510"/>
      <c r="L189" s="510"/>
      <c r="M189" s="510"/>
      <c r="N189" s="510"/>
      <c r="O189" s="510"/>
      <c r="P189" s="510"/>
      <c r="Q189" s="510"/>
      <c r="R189" s="510"/>
      <c r="S189" s="510"/>
      <c r="T189" s="510"/>
      <c r="U189" s="510"/>
      <c r="V189" s="510"/>
      <c r="W189" s="510"/>
      <c r="X189" s="510"/>
      <c r="Y189" s="510"/>
      <c r="Z189" s="510"/>
      <c r="AA189" s="510"/>
      <c r="AB189" s="510"/>
      <c r="AC189" s="510"/>
      <c r="AD189" s="510"/>
      <c r="AE189" s="510"/>
      <c r="AF189" s="510"/>
      <c r="AG189" s="425"/>
      <c r="AH189" s="425"/>
      <c r="AI189" s="425"/>
      <c r="AJ189" s="425"/>
      <c r="AK189" s="426"/>
      <c r="AL189" s="426"/>
      <c r="AM189" s="426"/>
      <c r="AN189" s="426"/>
      <c r="AO189" s="426"/>
      <c r="AP189" s="426"/>
      <c r="AQ189" s="426"/>
      <c r="AR189" s="426"/>
      <c r="AS189" s="426"/>
      <c r="AT189" s="425"/>
      <c r="AU189" s="425"/>
      <c r="AV189" s="425"/>
      <c r="AW189" s="1246"/>
      <c r="AX189" s="422"/>
      <c r="AY189" s="422"/>
      <c r="AZ189" s="422"/>
      <c r="BA189" s="422"/>
      <c r="BB189" s="422"/>
      <c r="BC189" s="422"/>
      <c r="BD189" s="422"/>
      <c r="BE189" s="422"/>
      <c r="BF189" s="422"/>
      <c r="BG189" s="422"/>
      <c r="BH189" s="422"/>
      <c r="BI189" s="422"/>
      <c r="BJ189" s="422"/>
      <c r="BK189" s="422"/>
      <c r="BL189" s="422"/>
      <c r="BM189" s="422"/>
      <c r="BN189" s="422"/>
      <c r="BO189" s="422"/>
      <c r="BP189" s="422"/>
      <c r="BQ189" s="422"/>
      <c r="BR189" s="422"/>
      <c r="BS189" s="422"/>
      <c r="BT189" s="422"/>
      <c r="BU189" s="422"/>
      <c r="BV189" s="422"/>
      <c r="BW189" s="422"/>
      <c r="BX189" s="422"/>
      <c r="BY189" s="422"/>
      <c r="BZ189" s="422"/>
      <c r="CA189" s="422"/>
      <c r="CB189" s="422"/>
      <c r="CC189" s="422"/>
      <c r="CD189" s="422"/>
      <c r="CE189" s="422"/>
    </row>
    <row r="190" spans="1:83" ht="13.5" customHeight="1">
      <c r="A190" s="509" t="s">
        <v>836</v>
      </c>
      <c r="B190" s="1319" t="s">
        <v>87</v>
      </c>
      <c r="C190" s="1319"/>
      <c r="D190" s="1319"/>
      <c r="E190" s="1319"/>
      <c r="F190" s="1319"/>
      <c r="G190" s="1319"/>
      <c r="H190" s="1319"/>
      <c r="I190" s="1319"/>
      <c r="J190" s="1319"/>
      <c r="K190" s="1319"/>
      <c r="L190" s="1319"/>
      <c r="M190" s="1319"/>
      <c r="N190" s="1319"/>
      <c r="O190" s="1319"/>
      <c r="P190" s="1319"/>
      <c r="Q190" s="1319"/>
      <c r="R190" s="1319"/>
      <c r="S190" s="1319"/>
      <c r="T190" s="1319"/>
      <c r="U190" s="1319"/>
      <c r="V190" s="1319"/>
      <c r="W190" s="1319"/>
      <c r="X190" s="1319"/>
      <c r="Y190" s="1319"/>
      <c r="Z190" s="1319"/>
      <c r="AA190" s="1319"/>
      <c r="AB190" s="1319"/>
      <c r="AC190" s="1319"/>
      <c r="AD190" s="1319"/>
      <c r="AE190" s="1319"/>
      <c r="AF190" s="1319"/>
      <c r="AG190" s="1319"/>
      <c r="AH190" s="1319"/>
      <c r="AI190" s="1319"/>
      <c r="AJ190" s="1319"/>
      <c r="AK190" s="1319"/>
      <c r="AL190" s="1319"/>
      <c r="AM190" s="1319"/>
      <c r="AN190" s="1319"/>
      <c r="AO190" s="1319"/>
      <c r="AP190" s="1319"/>
      <c r="AQ190" s="1319"/>
      <c r="AR190" s="1319"/>
      <c r="AS190" s="1319"/>
      <c r="AT190" s="1319"/>
      <c r="AU190" s="1319"/>
      <c r="AV190" s="1319"/>
      <c r="AW190" s="1246"/>
      <c r="AX190" s="422"/>
      <c r="AY190" s="422"/>
      <c r="AZ190" s="422"/>
      <c r="BA190" s="422"/>
      <c r="BB190" s="422"/>
      <c r="BC190" s="422"/>
      <c r="BD190" s="422"/>
      <c r="BE190" s="422"/>
      <c r="BF190" s="422"/>
      <c r="BG190" s="422"/>
      <c r="BH190" s="422"/>
      <c r="BI190" s="422"/>
      <c r="BJ190" s="422"/>
      <c r="BK190" s="422"/>
      <c r="BL190" s="422"/>
      <c r="BM190" s="422"/>
      <c r="BN190" s="422"/>
      <c r="BO190" s="422"/>
      <c r="BP190" s="422"/>
      <c r="BQ190" s="422"/>
      <c r="BR190" s="422"/>
      <c r="BS190" s="422"/>
      <c r="BT190" s="422"/>
      <c r="BU190" s="422"/>
      <c r="BV190" s="422"/>
      <c r="BW190" s="422"/>
      <c r="BX190" s="422"/>
      <c r="BY190" s="422"/>
      <c r="BZ190" s="422"/>
      <c r="CA190" s="422"/>
      <c r="CB190" s="422"/>
      <c r="CC190" s="422"/>
      <c r="CD190" s="422"/>
      <c r="CE190" s="422"/>
    </row>
    <row r="191" spans="1:83" ht="13.5" customHeight="1">
      <c r="A191" s="509"/>
      <c r="B191" s="1319"/>
      <c r="C191" s="1319"/>
      <c r="D191" s="1319"/>
      <c r="E191" s="1319"/>
      <c r="F191" s="1319"/>
      <c r="G191" s="1319"/>
      <c r="H191" s="1319"/>
      <c r="I191" s="1319"/>
      <c r="J191" s="1319"/>
      <c r="K191" s="1319"/>
      <c r="L191" s="1319"/>
      <c r="M191" s="1319"/>
      <c r="N191" s="1319"/>
      <c r="O191" s="1319"/>
      <c r="P191" s="1319"/>
      <c r="Q191" s="1319"/>
      <c r="R191" s="1319"/>
      <c r="S191" s="1319"/>
      <c r="T191" s="1319"/>
      <c r="U191" s="1319"/>
      <c r="V191" s="1319"/>
      <c r="W191" s="1319"/>
      <c r="X191" s="1319"/>
      <c r="Y191" s="1319"/>
      <c r="Z191" s="1319"/>
      <c r="AA191" s="1319"/>
      <c r="AB191" s="1319"/>
      <c r="AC191" s="1319"/>
      <c r="AD191" s="1319"/>
      <c r="AE191" s="1319"/>
      <c r="AF191" s="1319"/>
      <c r="AG191" s="1319"/>
      <c r="AH191" s="1319"/>
      <c r="AI191" s="1319"/>
      <c r="AJ191" s="1319"/>
      <c r="AK191" s="1319"/>
      <c r="AL191" s="1319"/>
      <c r="AM191" s="1319"/>
      <c r="AN191" s="1319"/>
      <c r="AO191" s="1319"/>
      <c r="AP191" s="1319"/>
      <c r="AQ191" s="1319"/>
      <c r="AR191" s="1319"/>
      <c r="AS191" s="1319"/>
      <c r="AT191" s="1319"/>
      <c r="AU191" s="1319"/>
      <c r="AV191" s="1319"/>
      <c r="AW191" s="1246"/>
      <c r="AX191" s="422"/>
      <c r="AY191" s="422"/>
      <c r="AZ191" s="422"/>
      <c r="BA191" s="422"/>
      <c r="BB191" s="422"/>
      <c r="BC191" s="422"/>
      <c r="BD191" s="422"/>
      <c r="BE191" s="422"/>
      <c r="BF191" s="422"/>
      <c r="BG191" s="422"/>
      <c r="BH191" s="422"/>
      <c r="BI191" s="422"/>
      <c r="BJ191" s="422"/>
      <c r="BK191" s="422"/>
      <c r="BL191" s="422"/>
      <c r="BM191" s="422"/>
      <c r="BN191" s="422"/>
      <c r="BO191" s="422"/>
      <c r="BP191" s="422"/>
      <c r="BQ191" s="422"/>
      <c r="BR191" s="422"/>
      <c r="BS191" s="422"/>
      <c r="BT191" s="422"/>
      <c r="BU191" s="422"/>
      <c r="BV191" s="422"/>
      <c r="BW191" s="422"/>
      <c r="BX191" s="422"/>
      <c r="BY191" s="422"/>
      <c r="BZ191" s="422"/>
      <c r="CA191" s="422"/>
      <c r="CB191" s="422"/>
      <c r="CC191" s="422"/>
      <c r="CD191" s="422"/>
      <c r="CE191" s="422"/>
    </row>
    <row r="192" spans="1:83" ht="13.5" customHeight="1">
      <c r="A192" s="509"/>
      <c r="B192" s="1319"/>
      <c r="C192" s="1319"/>
      <c r="D192" s="1319"/>
      <c r="E192" s="1319"/>
      <c r="F192" s="1319"/>
      <c r="G192" s="1319"/>
      <c r="H192" s="1319"/>
      <c r="I192" s="1319"/>
      <c r="J192" s="1319"/>
      <c r="K192" s="1319"/>
      <c r="L192" s="1319"/>
      <c r="M192" s="1319"/>
      <c r="N192" s="1319"/>
      <c r="O192" s="1319"/>
      <c r="P192" s="1319"/>
      <c r="Q192" s="1319"/>
      <c r="R192" s="1319"/>
      <c r="S192" s="1319"/>
      <c r="T192" s="1319"/>
      <c r="U192" s="1319"/>
      <c r="V192" s="1319"/>
      <c r="W192" s="1319"/>
      <c r="X192" s="1319"/>
      <c r="Y192" s="1319"/>
      <c r="Z192" s="1319"/>
      <c r="AA192" s="1319"/>
      <c r="AB192" s="1319"/>
      <c r="AC192" s="1319"/>
      <c r="AD192" s="1319"/>
      <c r="AE192" s="1319"/>
      <c r="AF192" s="1319"/>
      <c r="AG192" s="1319"/>
      <c r="AH192" s="1319"/>
      <c r="AI192" s="1319"/>
      <c r="AJ192" s="1319"/>
      <c r="AK192" s="1319"/>
      <c r="AL192" s="1319"/>
      <c r="AM192" s="1319"/>
      <c r="AN192" s="1319"/>
      <c r="AO192" s="1319"/>
      <c r="AP192" s="1319"/>
      <c r="AQ192" s="1319"/>
      <c r="AR192" s="1319"/>
      <c r="AS192" s="1319"/>
      <c r="AT192" s="1319"/>
      <c r="AU192" s="1319"/>
      <c r="AV192" s="1319"/>
      <c r="AW192" s="1246"/>
      <c r="AX192" s="422"/>
      <c r="AY192" s="422"/>
      <c r="AZ192" s="422"/>
      <c r="BA192" s="422"/>
      <c r="BB192" s="422"/>
      <c r="BC192" s="422"/>
      <c r="BD192" s="422"/>
      <c r="BE192" s="422"/>
      <c r="BF192" s="422"/>
      <c r="BG192" s="422"/>
      <c r="BH192" s="422"/>
      <c r="BI192" s="422"/>
      <c r="BJ192" s="422"/>
      <c r="BK192" s="422"/>
      <c r="BL192" s="422"/>
      <c r="BM192" s="422"/>
      <c r="BN192" s="422"/>
      <c r="BO192" s="422"/>
      <c r="BP192" s="422"/>
      <c r="BQ192" s="422"/>
      <c r="BR192" s="422"/>
      <c r="BS192" s="422"/>
      <c r="BT192" s="422"/>
      <c r="BU192" s="422"/>
      <c r="BV192" s="422"/>
      <c r="BW192" s="422"/>
      <c r="BX192" s="422"/>
      <c r="BY192" s="422"/>
      <c r="BZ192" s="422"/>
      <c r="CA192" s="422"/>
      <c r="CB192" s="422"/>
      <c r="CC192" s="422"/>
      <c r="CD192" s="422"/>
      <c r="CE192" s="422"/>
    </row>
    <row r="193" spans="1:83" ht="7.5" customHeight="1">
      <c r="A193" s="509"/>
      <c r="B193" s="512"/>
      <c r="C193" s="512"/>
      <c r="D193" s="512"/>
      <c r="E193" s="512"/>
      <c r="F193" s="512"/>
      <c r="G193" s="512"/>
      <c r="H193" s="512"/>
      <c r="I193" s="512"/>
      <c r="J193" s="512"/>
      <c r="K193" s="512"/>
      <c r="L193" s="512"/>
      <c r="M193" s="512"/>
      <c r="N193" s="512"/>
      <c r="O193" s="512"/>
      <c r="P193" s="512"/>
      <c r="Q193" s="512"/>
      <c r="R193" s="512"/>
      <c r="S193" s="512"/>
      <c r="T193" s="512"/>
      <c r="U193" s="512"/>
      <c r="V193" s="512"/>
      <c r="W193" s="512"/>
      <c r="X193" s="512"/>
      <c r="Y193" s="512"/>
      <c r="Z193" s="512"/>
      <c r="AA193" s="512"/>
      <c r="AB193" s="512"/>
      <c r="AC193" s="512"/>
      <c r="AD193" s="512"/>
      <c r="AE193" s="512"/>
      <c r="AF193" s="512"/>
      <c r="AG193" s="512"/>
      <c r="AH193" s="512"/>
      <c r="AI193" s="512"/>
      <c r="AJ193" s="512"/>
      <c r="AK193" s="512"/>
      <c r="AL193" s="512"/>
      <c r="AM193" s="512"/>
      <c r="AN193" s="512"/>
      <c r="AO193" s="512"/>
      <c r="AP193" s="512"/>
      <c r="AQ193" s="512"/>
      <c r="AR193" s="512"/>
      <c r="AS193" s="512"/>
      <c r="AT193" s="512"/>
      <c r="AU193" s="512"/>
      <c r="AV193" s="512"/>
      <c r="AW193" s="1246"/>
      <c r="AX193" s="422"/>
      <c r="AY193" s="422"/>
      <c r="AZ193" s="422"/>
      <c r="BA193" s="422"/>
      <c r="BB193" s="422"/>
      <c r="BC193" s="422"/>
      <c r="BD193" s="422"/>
      <c r="BE193" s="422"/>
      <c r="BF193" s="422"/>
      <c r="BG193" s="422"/>
      <c r="BH193" s="422"/>
      <c r="BI193" s="422"/>
      <c r="BJ193" s="422"/>
      <c r="BK193" s="422"/>
      <c r="BL193" s="422"/>
      <c r="BM193" s="422"/>
      <c r="BN193" s="422"/>
      <c r="BO193" s="422"/>
      <c r="BP193" s="422"/>
      <c r="BQ193" s="422"/>
      <c r="BR193" s="422"/>
      <c r="BS193" s="422"/>
      <c r="BT193" s="422"/>
      <c r="BU193" s="422"/>
      <c r="BV193" s="422"/>
      <c r="BW193" s="422"/>
      <c r="BX193" s="422"/>
      <c r="BY193" s="422"/>
      <c r="BZ193" s="422"/>
      <c r="CA193" s="422"/>
      <c r="CB193" s="422"/>
      <c r="CC193" s="422"/>
      <c r="CD193" s="422"/>
      <c r="CE193" s="422"/>
    </row>
    <row r="194" spans="1:83" ht="13.5" customHeight="1">
      <c r="A194" s="509" t="s">
        <v>837</v>
      </c>
      <c r="B194" s="1319" t="s">
        <v>88</v>
      </c>
      <c r="C194" s="1319"/>
      <c r="D194" s="1319"/>
      <c r="E194" s="1319"/>
      <c r="F194" s="1319"/>
      <c r="G194" s="1319"/>
      <c r="H194" s="1319"/>
      <c r="I194" s="1319"/>
      <c r="J194" s="1319"/>
      <c r="K194" s="1319"/>
      <c r="L194" s="1319"/>
      <c r="M194" s="1319"/>
      <c r="N194" s="1319"/>
      <c r="O194" s="1319"/>
      <c r="P194" s="1319"/>
      <c r="Q194" s="1319"/>
      <c r="R194" s="1319"/>
      <c r="S194" s="1319"/>
      <c r="T194" s="1319"/>
      <c r="U194" s="1319"/>
      <c r="V194" s="1319"/>
      <c r="W194" s="1319"/>
      <c r="X194" s="1319"/>
      <c r="Y194" s="1319"/>
      <c r="Z194" s="1319"/>
      <c r="AA194" s="1319"/>
      <c r="AB194" s="1319"/>
      <c r="AC194" s="1319"/>
      <c r="AD194" s="1319"/>
      <c r="AE194" s="1319"/>
      <c r="AF194" s="1319"/>
      <c r="AG194" s="1319"/>
      <c r="AH194" s="1319"/>
      <c r="AI194" s="1319"/>
      <c r="AJ194" s="1319"/>
      <c r="AK194" s="1319"/>
      <c r="AL194" s="1319"/>
      <c r="AM194" s="1319"/>
      <c r="AN194" s="1319"/>
      <c r="AO194" s="1319"/>
      <c r="AP194" s="1319"/>
      <c r="AQ194" s="1319"/>
      <c r="AR194" s="1319"/>
      <c r="AS194" s="1319"/>
      <c r="AT194" s="1319"/>
      <c r="AU194" s="1319"/>
      <c r="AV194" s="1319"/>
      <c r="AW194" s="1246"/>
      <c r="AX194" s="422"/>
      <c r="AY194" s="422"/>
      <c r="AZ194" s="422"/>
      <c r="BA194" s="422"/>
      <c r="BB194" s="422"/>
      <c r="BC194" s="422"/>
      <c r="BD194" s="422"/>
      <c r="BE194" s="422"/>
      <c r="BF194" s="422"/>
      <c r="BG194" s="422"/>
      <c r="BH194" s="422"/>
      <c r="BI194" s="422"/>
      <c r="BJ194" s="422"/>
      <c r="BK194" s="422"/>
      <c r="BL194" s="422"/>
      <c r="BM194" s="422"/>
      <c r="BN194" s="422"/>
      <c r="BO194" s="422"/>
      <c r="BP194" s="422"/>
      <c r="BQ194" s="422"/>
      <c r="BR194" s="422"/>
      <c r="BS194" s="422"/>
      <c r="BT194" s="422"/>
      <c r="BU194" s="422"/>
      <c r="BV194" s="422"/>
      <c r="BW194" s="422"/>
      <c r="BX194" s="422"/>
      <c r="BY194" s="422"/>
      <c r="BZ194" s="422"/>
      <c r="CA194" s="422"/>
      <c r="CB194" s="422"/>
      <c r="CC194" s="422"/>
      <c r="CD194" s="422"/>
      <c r="CE194" s="422"/>
    </row>
    <row r="195" spans="1:83" ht="13.5" customHeight="1">
      <c r="A195" s="509"/>
      <c r="B195" s="1319"/>
      <c r="C195" s="1319"/>
      <c r="D195" s="1319"/>
      <c r="E195" s="1319"/>
      <c r="F195" s="1319"/>
      <c r="G195" s="1319"/>
      <c r="H195" s="1319"/>
      <c r="I195" s="1319"/>
      <c r="J195" s="1319"/>
      <c r="K195" s="1319"/>
      <c r="L195" s="1319"/>
      <c r="M195" s="1319"/>
      <c r="N195" s="1319"/>
      <c r="O195" s="1319"/>
      <c r="P195" s="1319"/>
      <c r="Q195" s="1319"/>
      <c r="R195" s="1319"/>
      <c r="S195" s="1319"/>
      <c r="T195" s="1319"/>
      <c r="U195" s="1319"/>
      <c r="V195" s="1319"/>
      <c r="W195" s="1319"/>
      <c r="X195" s="1319"/>
      <c r="Y195" s="1319"/>
      <c r="Z195" s="1319"/>
      <c r="AA195" s="1319"/>
      <c r="AB195" s="1319"/>
      <c r="AC195" s="1319"/>
      <c r="AD195" s="1319"/>
      <c r="AE195" s="1319"/>
      <c r="AF195" s="1319"/>
      <c r="AG195" s="1319"/>
      <c r="AH195" s="1319"/>
      <c r="AI195" s="1319"/>
      <c r="AJ195" s="1319"/>
      <c r="AK195" s="1319"/>
      <c r="AL195" s="1319"/>
      <c r="AM195" s="1319"/>
      <c r="AN195" s="1319"/>
      <c r="AO195" s="1319"/>
      <c r="AP195" s="1319"/>
      <c r="AQ195" s="1319"/>
      <c r="AR195" s="1319"/>
      <c r="AS195" s="1319"/>
      <c r="AT195" s="1319"/>
      <c r="AU195" s="1319"/>
      <c r="AV195" s="1319"/>
      <c r="AW195" s="1246"/>
      <c r="AX195" s="422"/>
      <c r="AY195" s="422"/>
      <c r="AZ195" s="422"/>
      <c r="BA195" s="422"/>
      <c r="BB195" s="422"/>
      <c r="BC195" s="422"/>
      <c r="BD195" s="422"/>
      <c r="BE195" s="422"/>
      <c r="BF195" s="422"/>
      <c r="BG195" s="422"/>
      <c r="BH195" s="422"/>
      <c r="BI195" s="422"/>
      <c r="BJ195" s="422"/>
      <c r="BK195" s="422"/>
      <c r="BL195" s="422"/>
      <c r="BM195" s="422"/>
      <c r="BN195" s="422"/>
      <c r="BO195" s="422"/>
      <c r="BP195" s="422"/>
      <c r="BQ195" s="422"/>
      <c r="BR195" s="422"/>
      <c r="BS195" s="422"/>
      <c r="BT195" s="422"/>
      <c r="BU195" s="422"/>
      <c r="BV195" s="422"/>
      <c r="BW195" s="422"/>
      <c r="BX195" s="422"/>
      <c r="BY195" s="422"/>
      <c r="BZ195" s="422"/>
      <c r="CA195" s="422"/>
      <c r="CB195" s="422"/>
      <c r="CC195" s="422"/>
      <c r="CD195" s="422"/>
      <c r="CE195" s="422"/>
    </row>
    <row r="196" spans="1:83" ht="7.5" customHeight="1">
      <c r="A196" s="509"/>
      <c r="B196" s="512"/>
      <c r="C196" s="512"/>
      <c r="D196" s="512"/>
      <c r="E196" s="512"/>
      <c r="F196" s="512"/>
      <c r="G196" s="512"/>
      <c r="H196" s="512"/>
      <c r="I196" s="512"/>
      <c r="J196" s="512"/>
      <c r="K196" s="512"/>
      <c r="L196" s="512"/>
      <c r="M196" s="512"/>
      <c r="N196" s="512"/>
      <c r="O196" s="512"/>
      <c r="P196" s="512"/>
      <c r="Q196" s="512"/>
      <c r="R196" s="512"/>
      <c r="S196" s="512"/>
      <c r="T196" s="512"/>
      <c r="U196" s="512"/>
      <c r="V196" s="512"/>
      <c r="W196" s="512"/>
      <c r="X196" s="512"/>
      <c r="Y196" s="512"/>
      <c r="Z196" s="512"/>
      <c r="AA196" s="512"/>
      <c r="AB196" s="512"/>
      <c r="AC196" s="512"/>
      <c r="AD196" s="512"/>
      <c r="AE196" s="512"/>
      <c r="AF196" s="512"/>
      <c r="AG196" s="512"/>
      <c r="AH196" s="512"/>
      <c r="AI196" s="512"/>
      <c r="AJ196" s="512"/>
      <c r="AK196" s="512"/>
      <c r="AL196" s="512"/>
      <c r="AM196" s="512"/>
      <c r="AN196" s="512"/>
      <c r="AO196" s="512"/>
      <c r="AP196" s="512"/>
      <c r="AQ196" s="512"/>
      <c r="AR196" s="512"/>
      <c r="AS196" s="512"/>
      <c r="AT196" s="512"/>
      <c r="AU196" s="512"/>
      <c r="AV196" s="512"/>
      <c r="AW196" s="1246"/>
      <c r="AX196" s="422"/>
      <c r="AY196" s="422"/>
      <c r="AZ196" s="422"/>
      <c r="BA196" s="422"/>
      <c r="BB196" s="422"/>
      <c r="BC196" s="422"/>
      <c r="BD196" s="422"/>
      <c r="BE196" s="422"/>
      <c r="BF196" s="422"/>
      <c r="BG196" s="422"/>
      <c r="BH196" s="422"/>
      <c r="BI196" s="422"/>
      <c r="BJ196" s="422"/>
      <c r="BK196" s="422"/>
      <c r="BL196" s="422"/>
      <c r="BM196" s="422"/>
      <c r="BN196" s="422"/>
      <c r="BO196" s="422"/>
      <c r="BP196" s="422"/>
      <c r="BQ196" s="422"/>
      <c r="BR196" s="422"/>
      <c r="BS196" s="422"/>
      <c r="BT196" s="422"/>
      <c r="BU196" s="422"/>
      <c r="BV196" s="422"/>
      <c r="BW196" s="422"/>
      <c r="BX196" s="422"/>
      <c r="BY196" s="422"/>
      <c r="BZ196" s="422"/>
      <c r="CA196" s="422"/>
      <c r="CB196" s="422"/>
      <c r="CC196" s="422"/>
      <c r="CD196" s="422"/>
      <c r="CE196" s="422"/>
    </row>
    <row r="197" spans="1:83" ht="13.5" customHeight="1">
      <c r="A197" s="495" t="s">
        <v>838</v>
      </c>
      <c r="B197" s="1361" t="s">
        <v>89</v>
      </c>
      <c r="C197" s="1361"/>
      <c r="D197" s="1361"/>
      <c r="E197" s="1361"/>
      <c r="F197" s="1361"/>
      <c r="G197" s="1361"/>
      <c r="H197" s="1361"/>
      <c r="I197" s="1361"/>
      <c r="J197" s="1361"/>
      <c r="K197" s="1361"/>
      <c r="L197" s="1361"/>
      <c r="M197" s="1361"/>
      <c r="N197" s="1361"/>
      <c r="O197" s="1361"/>
      <c r="P197" s="1361"/>
      <c r="Q197" s="1361"/>
      <c r="R197" s="1361"/>
      <c r="S197" s="1361"/>
      <c r="T197" s="1361"/>
      <c r="U197" s="1361"/>
      <c r="V197" s="1361"/>
      <c r="W197" s="1361"/>
      <c r="X197" s="1361"/>
      <c r="Y197" s="1361"/>
      <c r="Z197" s="1361"/>
      <c r="AA197" s="1361"/>
      <c r="AB197" s="1361"/>
      <c r="AC197" s="1361"/>
      <c r="AD197" s="1361"/>
      <c r="AE197" s="1361"/>
      <c r="AF197" s="1361"/>
      <c r="AG197" s="1319"/>
      <c r="AH197" s="1319"/>
      <c r="AI197" s="1319"/>
      <c r="AJ197" s="1319"/>
      <c r="AK197" s="1319"/>
      <c r="AL197" s="1319"/>
      <c r="AM197" s="1319"/>
      <c r="AN197" s="1319"/>
      <c r="AO197" s="1319"/>
      <c r="AP197" s="1319"/>
      <c r="AQ197" s="1319"/>
      <c r="AR197" s="1319"/>
      <c r="AS197" s="1319"/>
      <c r="AT197" s="1319"/>
      <c r="AU197" s="1319"/>
      <c r="AV197" s="1319"/>
      <c r="AW197" s="1246"/>
      <c r="AX197" s="422"/>
      <c r="AY197" s="422"/>
      <c r="AZ197" s="422"/>
      <c r="BA197" s="422"/>
      <c r="BB197" s="422"/>
      <c r="BC197" s="422"/>
      <c r="BD197" s="422"/>
      <c r="BE197" s="422"/>
      <c r="BF197" s="422"/>
      <c r="BG197" s="422"/>
      <c r="BH197" s="422"/>
      <c r="BI197" s="422"/>
      <c r="BJ197" s="422"/>
      <c r="BK197" s="422"/>
      <c r="BL197" s="422"/>
      <c r="BM197" s="422"/>
      <c r="BN197" s="422"/>
      <c r="BO197" s="422"/>
      <c r="BP197" s="422"/>
      <c r="BQ197" s="422"/>
      <c r="BR197" s="422"/>
      <c r="BS197" s="422"/>
      <c r="BT197" s="422"/>
      <c r="BU197" s="422"/>
      <c r="BV197" s="422"/>
      <c r="BW197" s="422"/>
      <c r="BX197" s="422"/>
      <c r="BY197" s="422"/>
      <c r="BZ197" s="422"/>
      <c r="CA197" s="422"/>
      <c r="CB197" s="422"/>
      <c r="CC197" s="422"/>
      <c r="CD197" s="422"/>
      <c r="CE197" s="422"/>
    </row>
    <row r="198" spans="1:83" ht="13.5" customHeight="1">
      <c r="A198" s="509"/>
      <c r="B198" s="1361"/>
      <c r="C198" s="1361"/>
      <c r="D198" s="1361"/>
      <c r="E198" s="1361"/>
      <c r="F198" s="1361"/>
      <c r="G198" s="1361"/>
      <c r="H198" s="1361"/>
      <c r="I198" s="1361"/>
      <c r="J198" s="1361"/>
      <c r="K198" s="1361"/>
      <c r="L198" s="1361"/>
      <c r="M198" s="1361"/>
      <c r="N198" s="1361"/>
      <c r="O198" s="1361"/>
      <c r="P198" s="1361"/>
      <c r="Q198" s="1361"/>
      <c r="R198" s="1361"/>
      <c r="S198" s="1361"/>
      <c r="T198" s="1361"/>
      <c r="U198" s="1361"/>
      <c r="V198" s="1361"/>
      <c r="W198" s="1361"/>
      <c r="X198" s="1361"/>
      <c r="Y198" s="1361"/>
      <c r="Z198" s="1361"/>
      <c r="AA198" s="1361"/>
      <c r="AB198" s="1361"/>
      <c r="AC198" s="1361"/>
      <c r="AD198" s="1361"/>
      <c r="AE198" s="1361"/>
      <c r="AF198" s="1361"/>
      <c r="AG198" s="1319"/>
      <c r="AH198" s="1319"/>
      <c r="AI198" s="1319"/>
      <c r="AJ198" s="1319"/>
      <c r="AK198" s="1319"/>
      <c r="AL198" s="1319"/>
      <c r="AM198" s="1319"/>
      <c r="AN198" s="1319"/>
      <c r="AO198" s="1319"/>
      <c r="AP198" s="1319"/>
      <c r="AQ198" s="1319"/>
      <c r="AR198" s="1319"/>
      <c r="AS198" s="1319"/>
      <c r="AT198" s="1319"/>
      <c r="AU198" s="1319"/>
      <c r="AV198" s="1319"/>
      <c r="AW198" s="1246"/>
      <c r="AX198" s="422"/>
      <c r="AY198" s="422"/>
      <c r="AZ198" s="422"/>
      <c r="BA198" s="422"/>
      <c r="BB198" s="422"/>
      <c r="BC198" s="422"/>
      <c r="BD198" s="422"/>
      <c r="BE198" s="422"/>
      <c r="BF198" s="422"/>
      <c r="BG198" s="422"/>
      <c r="BH198" s="422"/>
      <c r="BI198" s="422"/>
      <c r="BJ198" s="422"/>
      <c r="BK198" s="422"/>
      <c r="BL198" s="422"/>
      <c r="BM198" s="422"/>
      <c r="BN198" s="422"/>
      <c r="BO198" s="422"/>
      <c r="BP198" s="422"/>
      <c r="BQ198" s="422"/>
      <c r="BR198" s="422"/>
      <c r="BS198" s="422"/>
      <c r="BT198" s="422"/>
      <c r="BU198" s="422"/>
      <c r="BV198" s="422"/>
      <c r="BW198" s="422"/>
      <c r="BX198" s="422"/>
      <c r="BY198" s="422"/>
      <c r="BZ198" s="422"/>
      <c r="CA198" s="422"/>
      <c r="CB198" s="422"/>
      <c r="CC198" s="422"/>
      <c r="CD198" s="422"/>
      <c r="CE198" s="422"/>
    </row>
    <row r="199" spans="1:83" ht="7.5" customHeight="1">
      <c r="A199" s="495"/>
      <c r="B199" s="513"/>
      <c r="C199" s="513"/>
      <c r="D199" s="513"/>
      <c r="E199" s="513"/>
      <c r="F199" s="513"/>
      <c r="G199" s="513"/>
      <c r="H199" s="513"/>
      <c r="I199" s="513"/>
      <c r="J199" s="513"/>
      <c r="K199" s="513"/>
      <c r="L199" s="513"/>
      <c r="M199" s="513"/>
      <c r="N199" s="513"/>
      <c r="O199" s="513"/>
      <c r="P199" s="513"/>
      <c r="Q199" s="513"/>
      <c r="R199" s="513"/>
      <c r="S199" s="513"/>
      <c r="T199" s="513"/>
      <c r="U199" s="513"/>
      <c r="V199" s="513"/>
      <c r="W199" s="513"/>
      <c r="X199" s="513"/>
      <c r="Y199" s="513"/>
      <c r="Z199" s="513"/>
      <c r="AA199" s="513"/>
      <c r="AB199" s="513"/>
      <c r="AC199" s="513"/>
      <c r="AD199" s="513"/>
      <c r="AE199" s="513"/>
      <c r="AF199" s="513"/>
      <c r="AG199" s="511"/>
      <c r="AH199" s="511"/>
      <c r="AI199" s="511"/>
      <c r="AJ199" s="511"/>
      <c r="AK199" s="511"/>
      <c r="AL199" s="511"/>
      <c r="AM199" s="511"/>
      <c r="AN199" s="511"/>
      <c r="AO199" s="511"/>
      <c r="AP199" s="511"/>
      <c r="AQ199" s="511"/>
      <c r="AR199" s="511"/>
      <c r="AS199" s="511"/>
      <c r="AT199" s="511"/>
      <c r="AU199" s="511"/>
      <c r="AV199" s="511"/>
      <c r="AW199" s="1246"/>
      <c r="AX199" s="422"/>
      <c r="AY199" s="422"/>
      <c r="AZ199" s="422"/>
      <c r="BA199" s="422"/>
      <c r="BB199" s="422"/>
      <c r="BC199" s="422"/>
      <c r="BD199" s="422"/>
      <c r="BE199" s="422"/>
      <c r="BF199" s="422"/>
      <c r="BG199" s="422"/>
      <c r="BH199" s="422"/>
      <c r="BI199" s="422"/>
      <c r="BJ199" s="422"/>
      <c r="BK199" s="422"/>
      <c r="BL199" s="422"/>
      <c r="BM199" s="422"/>
      <c r="BN199" s="422"/>
      <c r="BO199" s="422"/>
      <c r="BP199" s="422"/>
      <c r="BQ199" s="422"/>
      <c r="BR199" s="422"/>
      <c r="BS199" s="422"/>
      <c r="BT199" s="422"/>
      <c r="BU199" s="422"/>
      <c r="BV199" s="422"/>
      <c r="BW199" s="422"/>
      <c r="BX199" s="422"/>
      <c r="BY199" s="422"/>
      <c r="BZ199" s="422"/>
      <c r="CA199" s="422"/>
      <c r="CB199" s="422"/>
      <c r="CC199" s="422"/>
      <c r="CD199" s="422"/>
      <c r="CE199" s="422"/>
    </row>
    <row r="200" spans="1:49" ht="13.5" customHeight="1">
      <c r="A200" s="1331" t="s">
        <v>917</v>
      </c>
      <c r="B200" s="1331"/>
      <c r="C200" s="1331"/>
      <c r="D200" s="1331"/>
      <c r="E200" s="1331"/>
      <c r="F200" s="1331"/>
      <c r="G200" s="1331"/>
      <c r="H200" s="1331"/>
      <c r="I200" s="1331"/>
      <c r="J200" s="1331"/>
      <c r="K200" s="1331"/>
      <c r="L200" s="1331"/>
      <c r="M200" s="1331"/>
      <c r="N200" s="1331"/>
      <c r="O200" s="1331"/>
      <c r="P200" s="1331"/>
      <c r="Q200" s="1331"/>
      <c r="R200" s="1331"/>
      <c r="S200" s="1331"/>
      <c r="T200" s="1331"/>
      <c r="U200" s="1331"/>
      <c r="V200" s="1331"/>
      <c r="W200" s="1331"/>
      <c r="X200" s="1331"/>
      <c r="Y200" s="1331"/>
      <c r="Z200" s="1331"/>
      <c r="AA200" s="1331"/>
      <c r="AB200" s="1331"/>
      <c r="AC200" s="1331"/>
      <c r="AD200" s="1331"/>
      <c r="AE200" s="1331"/>
      <c r="AF200" s="1331"/>
      <c r="AG200" s="1331"/>
      <c r="AH200" s="1331"/>
      <c r="AI200" s="1331"/>
      <c r="AJ200" s="1331"/>
      <c r="AK200" s="1331"/>
      <c r="AL200" s="1331"/>
      <c r="AM200" s="1331"/>
      <c r="AN200" s="1331"/>
      <c r="AO200" s="1331"/>
      <c r="AP200" s="1331"/>
      <c r="AQ200" s="1331"/>
      <c r="AR200" s="1331"/>
      <c r="AS200" s="1331"/>
      <c r="AT200" s="1331"/>
      <c r="AU200" s="1331"/>
      <c r="AV200" s="1331"/>
      <c r="AW200" s="1246"/>
    </row>
  </sheetData>
  <sheetProtection selectLockedCells="1" selectUnlockedCells="1"/>
  <mergeCells count="167">
    <mergeCell ref="AP114:AS114"/>
    <mergeCell ref="AM116:AS116"/>
    <mergeCell ref="AK118:AS118"/>
    <mergeCell ref="AF143:AH143"/>
    <mergeCell ref="AF139:AH139"/>
    <mergeCell ref="AP139:AU139"/>
    <mergeCell ref="AF141:AH141"/>
    <mergeCell ref="AP141:AU141"/>
    <mergeCell ref="AP147:AU147"/>
    <mergeCell ref="AF149:AH149"/>
    <mergeCell ref="AP149:AU149"/>
    <mergeCell ref="AF151:AH151"/>
    <mergeCell ref="AP151:AU151"/>
    <mergeCell ref="E147:AC147"/>
    <mergeCell ref="E149:AC149"/>
    <mergeCell ref="E151:AC151"/>
    <mergeCell ref="AF147:AH147"/>
    <mergeCell ref="B194:AV195"/>
    <mergeCell ref="B197:AV198"/>
    <mergeCell ref="B155:Z155"/>
    <mergeCell ref="AJ155:AS155"/>
    <mergeCell ref="A156:AV162"/>
    <mergeCell ref="G164:O164"/>
    <mergeCell ref="AF164:AU164"/>
    <mergeCell ref="A168:AV168"/>
    <mergeCell ref="D176:AV178"/>
    <mergeCell ref="A167:AV167"/>
    <mergeCell ref="E135:AC135"/>
    <mergeCell ref="AF135:AH135"/>
    <mergeCell ref="AP135:AU135"/>
    <mergeCell ref="AP137:AU137"/>
    <mergeCell ref="AF137:AH137"/>
    <mergeCell ref="E129:AC129"/>
    <mergeCell ref="AF129:AH129"/>
    <mergeCell ref="AP129:AU129"/>
    <mergeCell ref="E133:AC133"/>
    <mergeCell ref="AF133:AH133"/>
    <mergeCell ref="AP133:AU133"/>
    <mergeCell ref="E127:AC127"/>
    <mergeCell ref="AF127:AH127"/>
    <mergeCell ref="AP127:AU127"/>
    <mergeCell ref="AK119:AS119"/>
    <mergeCell ref="A121:AD121"/>
    <mergeCell ref="AF121:AH121"/>
    <mergeCell ref="AJ121:AO121"/>
    <mergeCell ref="AP121:AU121"/>
    <mergeCell ref="A109:AA119"/>
    <mergeCell ref="AP109:AS110"/>
    <mergeCell ref="E103:AC103"/>
    <mergeCell ref="AF103:AH103"/>
    <mergeCell ref="AP103:AU103"/>
    <mergeCell ref="AF105:AH105"/>
    <mergeCell ref="AP105:AU105"/>
    <mergeCell ref="E99:AC99"/>
    <mergeCell ref="AF99:AH99"/>
    <mergeCell ref="AP99:AU99"/>
    <mergeCell ref="E101:AC101"/>
    <mergeCell ref="AF101:AH101"/>
    <mergeCell ref="AP101:AU101"/>
    <mergeCell ref="AF89:AH89"/>
    <mergeCell ref="AP89:AU89"/>
    <mergeCell ref="A108:AV108"/>
    <mergeCell ref="AF91:AH91"/>
    <mergeCell ref="AP91:AU91"/>
    <mergeCell ref="E93:AC93"/>
    <mergeCell ref="AF93:AH93"/>
    <mergeCell ref="AP93:AU93"/>
    <mergeCell ref="E95:AC95"/>
    <mergeCell ref="AF95:AH95"/>
    <mergeCell ref="E83:AC83"/>
    <mergeCell ref="AF83:AH83"/>
    <mergeCell ref="AP83:AU83"/>
    <mergeCell ref="E85:AC85"/>
    <mergeCell ref="AF85:AH85"/>
    <mergeCell ref="AP85:AU85"/>
    <mergeCell ref="AF64:AH64"/>
    <mergeCell ref="AP64:AU64"/>
    <mergeCell ref="AF76:AH76"/>
    <mergeCell ref="AP76:AU76"/>
    <mergeCell ref="E58:AC58"/>
    <mergeCell ref="AF58:AH58"/>
    <mergeCell ref="AP58:AU58"/>
    <mergeCell ref="E72:AC72"/>
    <mergeCell ref="AF72:AH72"/>
    <mergeCell ref="AP72:AU72"/>
    <mergeCell ref="E62:AC62"/>
    <mergeCell ref="AF62:AH62"/>
    <mergeCell ref="AP62:AU62"/>
    <mergeCell ref="E64:AC64"/>
    <mergeCell ref="E52:AC52"/>
    <mergeCell ref="AF52:AH52"/>
    <mergeCell ref="AP52:AU52"/>
    <mergeCell ref="E56:AC56"/>
    <mergeCell ref="AF56:AH56"/>
    <mergeCell ref="AP56:AU56"/>
    <mergeCell ref="E48:AC48"/>
    <mergeCell ref="AF48:AH48"/>
    <mergeCell ref="AP48:AU48"/>
    <mergeCell ref="E50:AC50"/>
    <mergeCell ref="AF50:AH50"/>
    <mergeCell ref="AP50:AU50"/>
    <mergeCell ref="E41:AC41"/>
    <mergeCell ref="AF41:AH41"/>
    <mergeCell ref="AP41:AU41"/>
    <mergeCell ref="E43:AC43"/>
    <mergeCell ref="AF43:AH43"/>
    <mergeCell ref="AP43:AU43"/>
    <mergeCell ref="E35:AC35"/>
    <mergeCell ref="AF35:AH35"/>
    <mergeCell ref="AP35:AU35"/>
    <mergeCell ref="E37:AC37"/>
    <mergeCell ref="AF37:AH37"/>
    <mergeCell ref="AP37:AU37"/>
    <mergeCell ref="E29:AC29"/>
    <mergeCell ref="AF29:AH29"/>
    <mergeCell ref="AP29:AU29"/>
    <mergeCell ref="E33:AC33"/>
    <mergeCell ref="AF33:AH33"/>
    <mergeCell ref="AP33:AU33"/>
    <mergeCell ref="AF25:AH25"/>
    <mergeCell ref="AP25:AU25"/>
    <mergeCell ref="E27:AC27"/>
    <mergeCell ref="AF27:AH27"/>
    <mergeCell ref="AP27:AU27"/>
    <mergeCell ref="AF19:AH19"/>
    <mergeCell ref="A154:AU154"/>
    <mergeCell ref="A13:AD13"/>
    <mergeCell ref="E17:AC17"/>
    <mergeCell ref="E19:AC19"/>
    <mergeCell ref="AP19:AU19"/>
    <mergeCell ref="E23:AC23"/>
    <mergeCell ref="AF23:AH23"/>
    <mergeCell ref="AP23:AU23"/>
    <mergeCell ref="E25:AC25"/>
    <mergeCell ref="AF13:AH13"/>
    <mergeCell ref="AJ13:AO13"/>
    <mergeCell ref="AP13:AU13"/>
    <mergeCell ref="AP17:AU17"/>
    <mergeCell ref="AF17:AH17"/>
    <mergeCell ref="A1:AA11"/>
    <mergeCell ref="AP1:AS2"/>
    <mergeCell ref="AT1:AV2"/>
    <mergeCell ref="AP4:AS4"/>
    <mergeCell ref="AP6:AS6"/>
    <mergeCell ref="AM8:AS8"/>
    <mergeCell ref="AK10:AS10"/>
    <mergeCell ref="AK11:AS11"/>
    <mergeCell ref="E68:AC68"/>
    <mergeCell ref="AF68:AH68"/>
    <mergeCell ref="AP68:AU68"/>
    <mergeCell ref="A200:AV200"/>
    <mergeCell ref="E79:AC79"/>
    <mergeCell ref="AF79:AH79"/>
    <mergeCell ref="AP79:AU79"/>
    <mergeCell ref="E81:AC81"/>
    <mergeCell ref="AF81:AH81"/>
    <mergeCell ref="AP81:AU81"/>
    <mergeCell ref="AW1:AW200"/>
    <mergeCell ref="AP143:AS143"/>
    <mergeCell ref="AJ143:AL143"/>
    <mergeCell ref="AM143:AN143"/>
    <mergeCell ref="AT143:AU143"/>
    <mergeCell ref="AP95:AU95"/>
    <mergeCell ref="D180:AV182"/>
    <mergeCell ref="B190:AV192"/>
    <mergeCell ref="AT109:AV110"/>
    <mergeCell ref="AP112:AS112"/>
  </mergeCells>
  <conditionalFormatting sqref="AM116:AS116 AK118:AS118 AM8:AS8 AK10:AS10 B155:Z155 AJ155:AS155">
    <cfRule type="cellIs" priority="1" dxfId="0" operator="equal" stopIfTrue="1">
      <formula>0</formula>
    </cfRule>
  </conditionalFormatting>
  <hyperlinks>
    <hyperlink ref="AW1:AW51" location="'Cmpt''n'!A1" display="HOME"/>
  </hyperlinks>
  <printOptions horizontalCentered="1"/>
  <pageMargins left="0.54" right="0.54" top="0.52" bottom="0.64" header="0.236220472440945" footer="0.35"/>
  <pageSetup horizontalDpi="300" verticalDpi="300" orientation="portrait" paperSize="5" scale="85" r:id="rId1"/>
  <rowBreaks count="2" manualBreakCount="2">
    <brk id="108" max="47" man="1"/>
    <brk id="200" max="255" man="1"/>
  </rowBreaks>
</worksheet>
</file>

<file path=xl/worksheets/sheet11.xml><?xml version="1.0" encoding="utf-8"?>
<worksheet xmlns="http://schemas.openxmlformats.org/spreadsheetml/2006/main" xmlns:r="http://schemas.openxmlformats.org/officeDocument/2006/relationships">
  <dimension ref="A1:E79"/>
  <sheetViews>
    <sheetView view="pageBreakPreview" zoomScaleSheetLayoutView="100" workbookViewId="0" topLeftCell="A39">
      <selection activeCell="BC87" sqref="BC87"/>
    </sheetView>
  </sheetViews>
  <sheetFormatPr defaultColWidth="9.33203125" defaultRowHeight="12.75"/>
  <cols>
    <col min="1" max="1" width="0.82421875" style="77" customWidth="1"/>
    <col min="2" max="2" width="11.16015625" style="176" bestFit="1" customWidth="1"/>
    <col min="3" max="3" width="112" style="179" customWidth="1"/>
    <col min="4" max="4" width="6.5" style="178" bestFit="1" customWidth="1"/>
    <col min="5" max="16384" width="10.66015625" style="77" customWidth="1"/>
  </cols>
  <sheetData>
    <row r="1" spans="2:4" ht="12.75">
      <c r="B1" s="1372" t="s">
        <v>90</v>
      </c>
      <c r="C1" s="1372"/>
      <c r="D1" s="1372"/>
    </row>
    <row r="2" spans="2:4" ht="12.75">
      <c r="B2" s="1373" t="s">
        <v>91</v>
      </c>
      <c r="C2" s="1373"/>
      <c r="D2" s="1373"/>
    </row>
    <row r="3" spans="2:4" ht="2.25" customHeight="1" thickBot="1">
      <c r="B3" s="144"/>
      <c r="C3" s="144"/>
      <c r="D3" s="144"/>
    </row>
    <row r="4" spans="2:5" s="73" customFormat="1" ht="13.5" thickBot="1">
      <c r="B4" s="145" t="s">
        <v>92</v>
      </c>
      <c r="C4" s="146" t="s">
        <v>580</v>
      </c>
      <c r="D4" s="147" t="s">
        <v>93</v>
      </c>
      <c r="E4" s="148"/>
    </row>
    <row r="5" spans="2:5" s="73" customFormat="1" ht="13.5" customHeight="1">
      <c r="B5" s="149">
        <v>7</v>
      </c>
      <c r="C5" s="150" t="s">
        <v>94</v>
      </c>
      <c r="D5" s="151" t="s">
        <v>95</v>
      </c>
      <c r="E5" s="148"/>
    </row>
    <row r="6" spans="2:5" s="73" customFormat="1" ht="13.5" customHeight="1">
      <c r="B6" s="152">
        <v>7</v>
      </c>
      <c r="C6" s="153" t="s">
        <v>96</v>
      </c>
      <c r="D6" s="154" t="s">
        <v>97</v>
      </c>
      <c r="E6" s="148"/>
    </row>
    <row r="7" spans="1:5" s="78" customFormat="1" ht="13.5" customHeight="1">
      <c r="A7" s="155"/>
      <c r="B7" s="156">
        <v>113</v>
      </c>
      <c r="C7" s="157" t="s">
        <v>98</v>
      </c>
      <c r="D7" s="158">
        <v>25</v>
      </c>
      <c r="E7" s="159"/>
    </row>
    <row r="8" spans="2:5" s="78" customFormat="1" ht="13.5" customHeight="1">
      <c r="B8" s="160" t="s">
        <v>99</v>
      </c>
      <c r="C8" s="161" t="s">
        <v>100</v>
      </c>
      <c r="D8" s="162" t="s">
        <v>101</v>
      </c>
      <c r="E8" s="159"/>
    </row>
    <row r="9" spans="2:5" s="78" customFormat="1" ht="13.5" customHeight="1">
      <c r="B9" s="160" t="s">
        <v>102</v>
      </c>
      <c r="C9" s="161" t="s">
        <v>103</v>
      </c>
      <c r="D9" s="162" t="s">
        <v>104</v>
      </c>
      <c r="E9" s="159"/>
    </row>
    <row r="10" spans="2:5" s="78" customFormat="1" ht="13.5" customHeight="1">
      <c r="B10" s="160">
        <v>137</v>
      </c>
      <c r="C10" s="161" t="s">
        <v>105</v>
      </c>
      <c r="D10" s="162">
        <v>24</v>
      </c>
      <c r="E10" s="159"/>
    </row>
    <row r="11" spans="2:5" s="78" customFormat="1" ht="13.5" customHeight="1">
      <c r="B11" s="160">
        <v>137</v>
      </c>
      <c r="C11" s="161" t="s">
        <v>106</v>
      </c>
      <c r="D11" s="162">
        <v>26</v>
      </c>
      <c r="E11" s="159"/>
    </row>
    <row r="12" spans="2:5" s="78" customFormat="1" ht="13.5" customHeight="1">
      <c r="B12" s="160">
        <v>147</v>
      </c>
      <c r="C12" s="161" t="s">
        <v>657</v>
      </c>
      <c r="D12" s="162">
        <v>23</v>
      </c>
      <c r="E12" s="159"/>
    </row>
    <row r="13" spans="1:5" s="164" customFormat="1" ht="13.5" customHeight="1">
      <c r="A13" s="78"/>
      <c r="B13" s="160">
        <v>148</v>
      </c>
      <c r="C13" s="161" t="s">
        <v>107</v>
      </c>
      <c r="D13" s="162">
        <v>11</v>
      </c>
      <c r="E13" s="163"/>
    </row>
    <row r="14" spans="1:5" s="164" customFormat="1" ht="13.5" customHeight="1">
      <c r="A14" s="78"/>
      <c r="B14" s="160">
        <v>148</v>
      </c>
      <c r="C14" s="161" t="s">
        <v>108</v>
      </c>
      <c r="D14" s="162" t="s">
        <v>109</v>
      </c>
      <c r="E14" s="163"/>
    </row>
    <row r="15" spans="1:5" s="164" customFormat="1" ht="13.5" customHeight="1">
      <c r="A15" s="78"/>
      <c r="B15" s="160">
        <v>148</v>
      </c>
      <c r="C15" s="161" t="s">
        <v>110</v>
      </c>
      <c r="D15" s="162" t="s">
        <v>111</v>
      </c>
      <c r="E15" s="163"/>
    </row>
    <row r="16" spans="1:5" s="164" customFormat="1" ht="13.5" customHeight="1">
      <c r="A16" s="78"/>
      <c r="B16" s="160">
        <v>148</v>
      </c>
      <c r="C16" s="161" t="s">
        <v>112</v>
      </c>
      <c r="D16" s="162" t="s">
        <v>113</v>
      </c>
      <c r="E16" s="163"/>
    </row>
    <row r="17" spans="1:5" s="164" customFormat="1" ht="13.5" customHeight="1">
      <c r="A17" s="78"/>
      <c r="B17" s="160">
        <v>149</v>
      </c>
      <c r="C17" s="161" t="s">
        <v>114</v>
      </c>
      <c r="D17" s="162" t="s">
        <v>115</v>
      </c>
      <c r="E17" s="163"/>
    </row>
    <row r="18" spans="1:5" s="164" customFormat="1" ht="13.5" customHeight="1">
      <c r="A18" s="78"/>
      <c r="B18" s="160">
        <v>149</v>
      </c>
      <c r="C18" s="161" t="s">
        <v>116</v>
      </c>
      <c r="D18" s="162" t="s">
        <v>117</v>
      </c>
      <c r="E18" s="163"/>
    </row>
    <row r="19" spans="1:5" s="164" customFormat="1" ht="13.5" customHeight="1">
      <c r="A19" s="78"/>
      <c r="B19" s="160">
        <v>149</v>
      </c>
      <c r="C19" s="161" t="s">
        <v>118</v>
      </c>
      <c r="D19" s="162" t="s">
        <v>119</v>
      </c>
      <c r="E19" s="163"/>
    </row>
    <row r="20" spans="1:5" s="164" customFormat="1" ht="13.5" customHeight="1">
      <c r="A20" s="78"/>
      <c r="B20" s="160">
        <v>150</v>
      </c>
      <c r="C20" s="161" t="s">
        <v>120</v>
      </c>
      <c r="D20" s="162" t="s">
        <v>121</v>
      </c>
      <c r="E20" s="163"/>
    </row>
    <row r="21" spans="1:5" s="164" customFormat="1" ht="13.5" customHeight="1">
      <c r="A21" s="78"/>
      <c r="B21" s="160">
        <v>150</v>
      </c>
      <c r="C21" s="161" t="s">
        <v>122</v>
      </c>
      <c r="D21" s="162" t="s">
        <v>113</v>
      </c>
      <c r="E21" s="163"/>
    </row>
    <row r="22" spans="1:5" s="164" customFormat="1" ht="13.5" customHeight="1">
      <c r="A22" s="78"/>
      <c r="B22" s="160">
        <v>150</v>
      </c>
      <c r="C22" s="161" t="s">
        <v>123</v>
      </c>
      <c r="D22" s="162" t="s">
        <v>124</v>
      </c>
      <c r="E22" s="163"/>
    </row>
    <row r="23" spans="1:5" s="164" customFormat="1" ht="13.5" customHeight="1">
      <c r="A23" s="78"/>
      <c r="B23" s="160">
        <v>150</v>
      </c>
      <c r="C23" s="161" t="s">
        <v>125</v>
      </c>
      <c r="D23" s="162" t="s">
        <v>126</v>
      </c>
      <c r="E23" s="163"/>
    </row>
    <row r="24" spans="1:5" s="164" customFormat="1" ht="13.5" customHeight="1">
      <c r="A24" s="78"/>
      <c r="B24" s="160" t="s">
        <v>127</v>
      </c>
      <c r="C24" s="161" t="s">
        <v>128</v>
      </c>
      <c r="D24" s="162" t="s">
        <v>129</v>
      </c>
      <c r="E24" s="163"/>
    </row>
    <row r="25" spans="1:5" s="164" customFormat="1" ht="13.5" customHeight="1">
      <c r="A25" s="78"/>
      <c r="B25" s="160" t="s">
        <v>130</v>
      </c>
      <c r="C25" s="161" t="s">
        <v>131</v>
      </c>
      <c r="D25" s="162" t="s">
        <v>132</v>
      </c>
      <c r="E25" s="163"/>
    </row>
    <row r="26" spans="1:5" s="164" customFormat="1" ht="13.5" customHeight="1">
      <c r="A26" s="78"/>
      <c r="B26" s="160" t="s">
        <v>133</v>
      </c>
      <c r="C26" s="161" t="s">
        <v>134</v>
      </c>
      <c r="D26" s="162" t="s">
        <v>135</v>
      </c>
      <c r="E26" s="163"/>
    </row>
    <row r="27" spans="1:5" s="164" customFormat="1" ht="26.25" customHeight="1">
      <c r="A27" s="78"/>
      <c r="B27" s="160" t="s">
        <v>136</v>
      </c>
      <c r="C27" s="161" t="s">
        <v>137</v>
      </c>
      <c r="D27" s="162" t="s">
        <v>138</v>
      </c>
      <c r="E27" s="163"/>
    </row>
    <row r="28" spans="1:5" s="164" customFormat="1" ht="12.75">
      <c r="A28" s="78"/>
      <c r="B28" s="160" t="s">
        <v>139</v>
      </c>
      <c r="C28" s="161" t="s">
        <v>140</v>
      </c>
      <c r="D28" s="162" t="s">
        <v>141</v>
      </c>
      <c r="E28" s="163"/>
    </row>
    <row r="29" spans="1:5" s="164" customFormat="1" ht="24">
      <c r="A29" s="78"/>
      <c r="B29" s="160" t="s">
        <v>142</v>
      </c>
      <c r="C29" s="161" t="s">
        <v>143</v>
      </c>
      <c r="D29" s="162" t="s">
        <v>144</v>
      </c>
      <c r="E29" s="163"/>
    </row>
    <row r="30" spans="1:5" s="164" customFormat="1" ht="15.75" customHeight="1">
      <c r="A30" s="78"/>
      <c r="B30" s="160" t="s">
        <v>145</v>
      </c>
      <c r="C30" s="161" t="s">
        <v>146</v>
      </c>
      <c r="D30" s="162" t="s">
        <v>147</v>
      </c>
      <c r="E30" s="163"/>
    </row>
    <row r="31" spans="1:5" s="164" customFormat="1" ht="13.5" customHeight="1">
      <c r="A31" s="78"/>
      <c r="B31" s="160" t="s">
        <v>148</v>
      </c>
      <c r="C31" s="161" t="s">
        <v>150</v>
      </c>
      <c r="D31" s="162" t="s">
        <v>151</v>
      </c>
      <c r="E31" s="163"/>
    </row>
    <row r="32" spans="1:5" s="164" customFormat="1" ht="13.5" customHeight="1">
      <c r="A32" s="78"/>
      <c r="B32" s="160" t="s">
        <v>152</v>
      </c>
      <c r="C32" s="161" t="s">
        <v>153</v>
      </c>
      <c r="D32" s="162" t="s">
        <v>154</v>
      </c>
      <c r="E32" s="163"/>
    </row>
    <row r="33" spans="1:5" s="164" customFormat="1" ht="13.5" customHeight="1">
      <c r="A33" s="78"/>
      <c r="B33" s="160" t="s">
        <v>155</v>
      </c>
      <c r="C33" s="161" t="s">
        <v>156</v>
      </c>
      <c r="D33" s="162" t="s">
        <v>157</v>
      </c>
      <c r="E33" s="163"/>
    </row>
    <row r="34" spans="1:5" s="164" customFormat="1" ht="13.5" customHeight="1">
      <c r="A34" s="78"/>
      <c r="B34" s="160" t="s">
        <v>155</v>
      </c>
      <c r="C34" s="161" t="s">
        <v>158</v>
      </c>
      <c r="D34" s="162" t="s">
        <v>159</v>
      </c>
      <c r="E34" s="163"/>
    </row>
    <row r="35" spans="1:5" s="164" customFormat="1" ht="13.5" customHeight="1">
      <c r="A35" s="78"/>
      <c r="B35" s="160" t="s">
        <v>160</v>
      </c>
      <c r="C35" s="161" t="s">
        <v>161</v>
      </c>
      <c r="D35" s="162" t="s">
        <v>162</v>
      </c>
      <c r="E35" s="163"/>
    </row>
    <row r="36" spans="1:5" s="164" customFormat="1" ht="24">
      <c r="A36" s="78"/>
      <c r="B36" s="160" t="s">
        <v>163</v>
      </c>
      <c r="C36" s="161" t="s">
        <v>164</v>
      </c>
      <c r="D36" s="162" t="s">
        <v>165</v>
      </c>
      <c r="E36" s="163"/>
    </row>
    <row r="37" spans="1:5" s="164" customFormat="1" ht="24">
      <c r="A37" s="78"/>
      <c r="B37" s="160" t="s">
        <v>166</v>
      </c>
      <c r="C37" s="161" t="s">
        <v>167</v>
      </c>
      <c r="D37" s="162" t="s">
        <v>168</v>
      </c>
      <c r="E37" s="163"/>
    </row>
    <row r="38" spans="1:5" s="164" customFormat="1" ht="13.5" customHeight="1">
      <c r="A38" s="78"/>
      <c r="B38" s="160" t="s">
        <v>169</v>
      </c>
      <c r="C38" s="161" t="s">
        <v>170</v>
      </c>
      <c r="D38" s="162" t="s">
        <v>171</v>
      </c>
      <c r="E38" s="163"/>
    </row>
    <row r="39" spans="1:5" s="164" customFormat="1" ht="13.5" customHeight="1">
      <c r="A39" s="78"/>
      <c r="B39" s="160" t="s">
        <v>169</v>
      </c>
      <c r="C39" s="161" t="s">
        <v>172</v>
      </c>
      <c r="D39" s="162" t="s">
        <v>173</v>
      </c>
      <c r="E39" s="163"/>
    </row>
    <row r="40" spans="1:5" s="164" customFormat="1" ht="13.5" customHeight="1">
      <c r="A40" s="78"/>
      <c r="B40" s="160" t="s">
        <v>169</v>
      </c>
      <c r="C40" s="161" t="s">
        <v>174</v>
      </c>
      <c r="D40" s="162" t="s">
        <v>175</v>
      </c>
      <c r="E40" s="163"/>
    </row>
    <row r="41" spans="1:5" s="164" customFormat="1" ht="13.5" customHeight="1">
      <c r="A41" s="78"/>
      <c r="B41" s="160" t="s">
        <v>169</v>
      </c>
      <c r="C41" s="161" t="s">
        <v>176</v>
      </c>
      <c r="D41" s="162" t="s">
        <v>177</v>
      </c>
      <c r="E41" s="163"/>
    </row>
    <row r="42" spans="1:5" s="164" customFormat="1" ht="13.5" customHeight="1">
      <c r="A42" s="78"/>
      <c r="B42" s="160" t="s">
        <v>178</v>
      </c>
      <c r="C42" s="161" t="s">
        <v>179</v>
      </c>
      <c r="D42" s="162" t="s">
        <v>180</v>
      </c>
      <c r="E42" s="163"/>
    </row>
    <row r="43" spans="1:5" s="164" customFormat="1" ht="13.5" customHeight="1">
      <c r="A43" s="78"/>
      <c r="B43" s="160" t="s">
        <v>178</v>
      </c>
      <c r="C43" s="161" t="s">
        <v>181</v>
      </c>
      <c r="D43" s="162" t="s">
        <v>182</v>
      </c>
      <c r="E43" s="163"/>
    </row>
    <row r="44" spans="1:5" s="164" customFormat="1" ht="13.5" customHeight="1">
      <c r="A44" s="78"/>
      <c r="B44" s="160" t="s">
        <v>183</v>
      </c>
      <c r="C44" s="161" t="s">
        <v>184</v>
      </c>
      <c r="D44" s="162" t="s">
        <v>185</v>
      </c>
      <c r="E44" s="163"/>
    </row>
    <row r="45" spans="1:5" s="164" customFormat="1" ht="13.5" customHeight="1">
      <c r="A45" s="78"/>
      <c r="B45" s="160" t="s">
        <v>186</v>
      </c>
      <c r="C45" s="161" t="s">
        <v>187</v>
      </c>
      <c r="D45" s="162" t="s">
        <v>188</v>
      </c>
      <c r="E45" s="163"/>
    </row>
    <row r="46" spans="1:5" s="164" customFormat="1" ht="13.5" customHeight="1">
      <c r="A46" s="78"/>
      <c r="B46" s="160" t="s">
        <v>189</v>
      </c>
      <c r="C46" s="161" t="s">
        <v>190</v>
      </c>
      <c r="D46" s="162" t="s">
        <v>191</v>
      </c>
      <c r="E46" s="163"/>
    </row>
    <row r="47" spans="1:5" s="164" customFormat="1" ht="13.5" customHeight="1">
      <c r="A47" s="78"/>
      <c r="B47" s="160">
        <v>155</v>
      </c>
      <c r="C47" s="161" t="s">
        <v>192</v>
      </c>
      <c r="D47" s="162" t="s">
        <v>193</v>
      </c>
      <c r="E47" s="163"/>
    </row>
    <row r="48" spans="1:5" s="164" customFormat="1" ht="13.5" customHeight="1">
      <c r="A48" s="78"/>
      <c r="B48" s="160">
        <v>156</v>
      </c>
      <c r="C48" s="161" t="s">
        <v>194</v>
      </c>
      <c r="D48" s="162" t="s">
        <v>195</v>
      </c>
      <c r="E48" s="163"/>
    </row>
    <row r="49" spans="1:5" s="164" customFormat="1" ht="14.25" customHeight="1">
      <c r="A49" s="78"/>
      <c r="B49" s="160">
        <v>156</v>
      </c>
      <c r="C49" s="161" t="s">
        <v>196</v>
      </c>
      <c r="D49" s="162" t="s">
        <v>197</v>
      </c>
      <c r="E49" s="163"/>
    </row>
    <row r="50" spans="1:5" s="164" customFormat="1" ht="13.5" customHeight="1">
      <c r="A50" s="78"/>
      <c r="B50" s="160" t="s">
        <v>198</v>
      </c>
      <c r="C50" s="161" t="s">
        <v>199</v>
      </c>
      <c r="D50" s="162" t="s">
        <v>200</v>
      </c>
      <c r="E50" s="163"/>
    </row>
    <row r="51" spans="1:5" s="164" customFormat="1" ht="13.5" customHeight="1">
      <c r="A51" s="78"/>
      <c r="B51" s="160" t="s">
        <v>201</v>
      </c>
      <c r="C51" s="161" t="s">
        <v>202</v>
      </c>
      <c r="D51" s="162" t="s">
        <v>203</v>
      </c>
      <c r="E51" s="163"/>
    </row>
    <row r="52" spans="1:5" s="164" customFormat="1" ht="13.5" customHeight="1">
      <c r="A52" s="78"/>
      <c r="B52" s="160" t="s">
        <v>204</v>
      </c>
      <c r="C52" s="161" t="s">
        <v>205</v>
      </c>
      <c r="D52" s="162" t="s">
        <v>206</v>
      </c>
      <c r="E52" s="163"/>
    </row>
    <row r="53" spans="1:5" s="164" customFormat="1" ht="13.5" customHeight="1">
      <c r="A53" s="78"/>
      <c r="B53" s="160">
        <v>233</v>
      </c>
      <c r="C53" s="161" t="s">
        <v>207</v>
      </c>
      <c r="D53" s="162" t="s">
        <v>839</v>
      </c>
      <c r="E53" s="163"/>
    </row>
    <row r="54" spans="1:5" s="164" customFormat="1" ht="13.5" customHeight="1">
      <c r="A54" s="78"/>
      <c r="B54" s="160">
        <v>233</v>
      </c>
      <c r="C54" s="161" t="s">
        <v>208</v>
      </c>
      <c r="D54" s="162" t="s">
        <v>209</v>
      </c>
      <c r="E54" s="163"/>
    </row>
    <row r="55" spans="1:5" s="164" customFormat="1" ht="13.5" customHeight="1">
      <c r="A55" s="78"/>
      <c r="B55" s="160" t="s">
        <v>210</v>
      </c>
      <c r="C55" s="161" t="s">
        <v>211</v>
      </c>
      <c r="D55" s="162" t="s">
        <v>212</v>
      </c>
      <c r="E55" s="163"/>
    </row>
    <row r="56" spans="1:5" s="164" customFormat="1" ht="13.5" customHeight="1">
      <c r="A56" s="78"/>
      <c r="B56" s="160" t="s">
        <v>210</v>
      </c>
      <c r="C56" s="161" t="s">
        <v>213</v>
      </c>
      <c r="D56" s="162" t="s">
        <v>214</v>
      </c>
      <c r="E56" s="163"/>
    </row>
    <row r="57" spans="1:5" s="164" customFormat="1" ht="13.5" customHeight="1">
      <c r="A57" s="78"/>
      <c r="B57" s="160" t="s">
        <v>210</v>
      </c>
      <c r="C57" s="161" t="s">
        <v>215</v>
      </c>
      <c r="D57" s="162" t="s">
        <v>216</v>
      </c>
      <c r="E57" s="163"/>
    </row>
    <row r="58" spans="1:5" s="164" customFormat="1" ht="13.5" customHeight="1">
      <c r="A58" s="78"/>
      <c r="B58" s="160">
        <v>234</v>
      </c>
      <c r="C58" s="161" t="s">
        <v>217</v>
      </c>
      <c r="D58" s="162" t="s">
        <v>218</v>
      </c>
      <c r="E58" s="163"/>
    </row>
    <row r="59" spans="1:5" s="164" customFormat="1" ht="13.5" customHeight="1">
      <c r="A59" s="78"/>
      <c r="B59" s="160">
        <v>234</v>
      </c>
      <c r="C59" s="161" t="s">
        <v>219</v>
      </c>
      <c r="D59" s="162" t="s">
        <v>220</v>
      </c>
      <c r="E59" s="163"/>
    </row>
    <row r="60" spans="1:5" s="164" customFormat="1" ht="13.5" customHeight="1">
      <c r="A60" s="78"/>
      <c r="B60" s="160">
        <v>234</v>
      </c>
      <c r="C60" s="161" t="s">
        <v>221</v>
      </c>
      <c r="D60" s="162" t="s">
        <v>222</v>
      </c>
      <c r="E60" s="163"/>
    </row>
    <row r="61" spans="1:5" s="164" customFormat="1" ht="13.5" customHeight="1">
      <c r="A61" s="78"/>
      <c r="B61" s="160">
        <v>235</v>
      </c>
      <c r="C61" s="161" t="s">
        <v>223</v>
      </c>
      <c r="D61" s="162" t="s">
        <v>224</v>
      </c>
      <c r="E61" s="163"/>
    </row>
    <row r="62" spans="1:5" s="164" customFormat="1" ht="13.5" customHeight="1">
      <c r="A62" s="78"/>
      <c r="B62" s="160">
        <v>236</v>
      </c>
      <c r="C62" s="161" t="s">
        <v>225</v>
      </c>
      <c r="D62" s="162" t="s">
        <v>226</v>
      </c>
      <c r="E62" s="163"/>
    </row>
    <row r="63" spans="1:5" ht="13.5" customHeight="1">
      <c r="A63" s="78"/>
      <c r="B63" s="160">
        <v>236</v>
      </c>
      <c r="C63" s="161" t="s">
        <v>227</v>
      </c>
      <c r="D63" s="162" t="s">
        <v>228</v>
      </c>
      <c r="E63" s="165"/>
    </row>
    <row r="64" spans="1:5" ht="13.5" customHeight="1">
      <c r="A64" s="78"/>
      <c r="B64" s="160" t="s">
        <v>229</v>
      </c>
      <c r="C64" s="161" t="s">
        <v>230</v>
      </c>
      <c r="D64" s="162" t="s">
        <v>231</v>
      </c>
      <c r="E64" s="165"/>
    </row>
    <row r="65" spans="1:5" ht="13.5" customHeight="1">
      <c r="A65" s="78"/>
      <c r="B65" s="160" t="s">
        <v>232</v>
      </c>
      <c r="C65" s="161" t="s">
        <v>233</v>
      </c>
      <c r="D65" s="162" t="s">
        <v>234</v>
      </c>
      <c r="E65" s="165"/>
    </row>
    <row r="66" spans="1:5" ht="13.5" customHeight="1">
      <c r="A66" s="78"/>
      <c r="B66" s="160" t="s">
        <v>235</v>
      </c>
      <c r="C66" s="161" t="s">
        <v>236</v>
      </c>
      <c r="D66" s="162" t="s">
        <v>237</v>
      </c>
      <c r="E66" s="165"/>
    </row>
    <row r="67" spans="1:5" ht="13.5" customHeight="1">
      <c r="A67" s="78"/>
      <c r="B67" s="166" t="s">
        <v>238</v>
      </c>
      <c r="C67" s="161" t="s">
        <v>239</v>
      </c>
      <c r="D67" s="162" t="s">
        <v>240</v>
      </c>
      <c r="E67" s="165"/>
    </row>
    <row r="68" spans="1:5" ht="13.5" customHeight="1">
      <c r="A68" s="78"/>
      <c r="B68" s="160" t="s">
        <v>241</v>
      </c>
      <c r="C68" s="161" t="s">
        <v>242</v>
      </c>
      <c r="D68" s="162" t="s">
        <v>243</v>
      </c>
      <c r="E68" s="165"/>
    </row>
    <row r="69" spans="1:5" ht="13.5" customHeight="1">
      <c r="A69" s="78"/>
      <c r="B69" s="160" t="s">
        <v>241</v>
      </c>
      <c r="C69" s="161" t="s">
        <v>244</v>
      </c>
      <c r="D69" s="162" t="s">
        <v>245</v>
      </c>
      <c r="E69" s="165"/>
    </row>
    <row r="70" spans="1:5" ht="13.5" customHeight="1">
      <c r="A70" s="78"/>
      <c r="B70" s="167" t="s">
        <v>241</v>
      </c>
      <c r="C70" s="161" t="s">
        <v>246</v>
      </c>
      <c r="D70" s="168" t="s">
        <v>247</v>
      </c>
      <c r="E70" s="165"/>
    </row>
    <row r="71" spans="1:5" ht="13.5" customHeight="1">
      <c r="A71" s="78"/>
      <c r="B71" s="167" t="s">
        <v>241</v>
      </c>
      <c r="C71" s="169" t="s">
        <v>248</v>
      </c>
      <c r="D71" s="168" t="s">
        <v>249</v>
      </c>
      <c r="E71" s="165"/>
    </row>
    <row r="72" spans="1:5" ht="13.5" customHeight="1" thickBot="1">
      <c r="A72" s="78"/>
      <c r="B72" s="170" t="s">
        <v>241</v>
      </c>
      <c r="C72" s="171" t="s">
        <v>250</v>
      </c>
      <c r="D72" s="172" t="s">
        <v>251</v>
      </c>
      <c r="E72" s="165"/>
    </row>
    <row r="73" spans="1:5" ht="13.5" customHeight="1" thickBot="1">
      <c r="A73" s="78"/>
      <c r="B73" s="173" t="s">
        <v>252</v>
      </c>
      <c r="C73" s="174" t="s">
        <v>253</v>
      </c>
      <c r="D73" s="175" t="s">
        <v>254</v>
      </c>
      <c r="E73" s="165"/>
    </row>
    <row r="74" ht="12.75">
      <c r="C74" s="177"/>
    </row>
    <row r="75" ht="12.75">
      <c r="C75" s="177"/>
    </row>
    <row r="76" ht="12.75">
      <c r="C76" s="177"/>
    </row>
    <row r="77" ht="12.75">
      <c r="C77" s="177"/>
    </row>
    <row r="78" ht="12.75">
      <c r="C78" s="177"/>
    </row>
    <row r="79" ht="12.75">
      <c r="C79" s="177"/>
    </row>
  </sheetData>
  <autoFilter ref="D1:D79"/>
  <mergeCells count="2">
    <mergeCell ref="B1:D1"/>
    <mergeCell ref="B2:D2"/>
  </mergeCells>
  <printOptions horizontalCentered="1"/>
  <pageMargins left="0.25" right="0.1" top="0" bottom="0" header="0" footer="0"/>
  <pageSetup horizontalDpi="600" verticalDpi="600" orientation="portrait" paperSize="5" scale="92" r:id="rId1"/>
</worksheet>
</file>

<file path=xl/worksheets/sheet2.xml><?xml version="1.0" encoding="utf-8"?>
<worksheet xmlns="http://schemas.openxmlformats.org/spreadsheetml/2006/main" xmlns:r="http://schemas.openxmlformats.org/officeDocument/2006/relationships">
  <dimension ref="A1:R67"/>
  <sheetViews>
    <sheetView view="pageBreakPreview" zoomScale="85" zoomScaleSheetLayoutView="85" workbookViewId="0" topLeftCell="A22">
      <selection activeCell="L54" sqref="L54:O54"/>
    </sheetView>
  </sheetViews>
  <sheetFormatPr defaultColWidth="9.33203125" defaultRowHeight="12.75"/>
  <cols>
    <col min="1" max="1" width="5.33203125" style="0" customWidth="1"/>
    <col min="2" max="2" width="3.5" style="0" customWidth="1"/>
    <col min="3" max="3" width="3.33203125" style="0" customWidth="1"/>
    <col min="4" max="4" width="12.5" style="0" customWidth="1"/>
    <col min="5" max="5" width="6" style="0" customWidth="1"/>
    <col min="6" max="6" width="18.16015625" style="0" customWidth="1"/>
    <col min="7" max="7" width="6.83203125" style="0" customWidth="1"/>
    <col min="8" max="8" width="21.33203125" style="0" customWidth="1"/>
    <col min="9" max="9" width="6.83203125" style="0" customWidth="1"/>
    <col min="10" max="10" width="14.16015625" style="0" customWidth="1"/>
    <col min="11" max="11" width="11.83203125" style="0" customWidth="1"/>
    <col min="12" max="12" width="7.16015625" style="0" customWidth="1"/>
    <col min="13" max="13" width="6.5" style="0" customWidth="1"/>
    <col min="14" max="14" width="6.83203125" style="0" customWidth="1"/>
    <col min="15" max="15" width="6" style="0" customWidth="1"/>
    <col min="16" max="16" width="9.33203125" style="0" hidden="1" customWidth="1"/>
    <col min="18" max="18" width="10" style="0" bestFit="1" customWidth="1"/>
  </cols>
  <sheetData>
    <row r="1" spans="1:17" ht="18" customHeight="1">
      <c r="A1" s="804"/>
      <c r="B1" s="805"/>
      <c r="C1" s="805"/>
      <c r="D1" s="808" t="s">
        <v>521</v>
      </c>
      <c r="E1" s="805"/>
      <c r="F1" s="805"/>
      <c r="G1" s="805"/>
      <c r="H1" s="805"/>
      <c r="I1" s="805"/>
      <c r="J1" s="805"/>
      <c r="K1" s="809"/>
      <c r="L1" s="811" t="s">
        <v>432</v>
      </c>
      <c r="M1" s="812"/>
      <c r="N1" s="812"/>
      <c r="O1" s="813"/>
      <c r="Q1" s="795" t="s">
        <v>679</v>
      </c>
    </row>
    <row r="2" spans="1:17" ht="18.75" customHeight="1">
      <c r="A2" s="806"/>
      <c r="B2" s="807"/>
      <c r="C2" s="807"/>
      <c r="D2" s="807"/>
      <c r="E2" s="807"/>
      <c r="F2" s="807"/>
      <c r="G2" s="807"/>
      <c r="H2" s="807"/>
      <c r="I2" s="807"/>
      <c r="J2" s="807"/>
      <c r="K2" s="810"/>
      <c r="L2" s="814"/>
      <c r="M2" s="815"/>
      <c r="N2" s="815"/>
      <c r="O2" s="816"/>
      <c r="Q2" s="795"/>
    </row>
    <row r="3" spans="1:17" ht="18.75" customHeight="1">
      <c r="A3" s="817" t="s">
        <v>423</v>
      </c>
      <c r="B3" s="820"/>
      <c r="C3" s="823" t="s">
        <v>438</v>
      </c>
      <c r="D3" s="824"/>
      <c r="E3" s="825" t="str">
        <f>IF(NIC="","",IF(person="AOP","",NIC))</f>
        <v>35201-1514787-5</v>
      </c>
      <c r="F3" s="825"/>
      <c r="G3" s="825"/>
      <c r="H3" s="825"/>
      <c r="I3" s="825"/>
      <c r="J3" s="826"/>
      <c r="K3" s="8" t="s">
        <v>451</v>
      </c>
      <c r="L3" s="827" t="str">
        <f>IF(NTN="","",NTN)</f>
        <v>1298149-4</v>
      </c>
      <c r="M3" s="828"/>
      <c r="N3" s="828"/>
      <c r="O3" s="829"/>
      <c r="Q3" s="795"/>
    </row>
    <row r="4" spans="1:17" ht="18.75" customHeight="1">
      <c r="A4" s="818"/>
      <c r="B4" s="821"/>
      <c r="C4" s="823" t="s">
        <v>439</v>
      </c>
      <c r="D4" s="824"/>
      <c r="E4" s="830" t="str">
        <f>IF(person="","",IF(person="AOP",BusinessName,TaxpayerName))</f>
        <v>M.WASEEM GHAFOOR</v>
      </c>
      <c r="F4" s="825"/>
      <c r="G4" s="825"/>
      <c r="H4" s="825"/>
      <c r="I4" s="825"/>
      <c r="J4" s="826"/>
      <c r="K4" s="9" t="s">
        <v>424</v>
      </c>
      <c r="L4" s="291" t="s">
        <v>429</v>
      </c>
      <c r="M4" s="289" t="str">
        <f>IF(Gender="MALE","ü","")</f>
        <v>ü</v>
      </c>
      <c r="N4" s="206" t="s">
        <v>430</v>
      </c>
      <c r="O4" s="290">
        <f>IF(Gender="FEMALE","ü","")</f>
      </c>
      <c r="Q4" s="795"/>
    </row>
    <row r="5" spans="1:17" ht="18.75" customHeight="1">
      <c r="A5" s="818"/>
      <c r="B5" s="821"/>
      <c r="C5" s="823" t="s">
        <v>440</v>
      </c>
      <c r="D5" s="824"/>
      <c r="E5" s="825" t="str">
        <f>IF(BusinessName="","",BusinessName)</f>
        <v>WASEEM SHOE MAKER</v>
      </c>
      <c r="F5" s="825"/>
      <c r="G5" s="825"/>
      <c r="H5" s="825"/>
      <c r="I5" s="825"/>
      <c r="J5" s="826"/>
      <c r="K5" s="9" t="s">
        <v>425</v>
      </c>
      <c r="L5" s="831">
        <v>39994</v>
      </c>
      <c r="M5" s="832"/>
      <c r="N5" s="832"/>
      <c r="O5" s="833"/>
      <c r="Q5" s="795"/>
    </row>
    <row r="6" spans="1:17" ht="18.75" customHeight="1">
      <c r="A6" s="818"/>
      <c r="B6" s="821"/>
      <c r="C6" s="823" t="s">
        <v>441</v>
      </c>
      <c r="D6" s="824"/>
      <c r="E6" s="825" t="str">
        <f>IF(BusinessAddress="","",BusinessAddress)</f>
        <v>ST.NO.174, H.NO.12,GHOSIA CHOWK, COLLEGE ROAD BAGHBANPURA,LAHORE</v>
      </c>
      <c r="F6" s="825"/>
      <c r="G6" s="825"/>
      <c r="H6" s="825"/>
      <c r="I6" s="825"/>
      <c r="J6" s="826"/>
      <c r="K6" s="9" t="s">
        <v>452</v>
      </c>
      <c r="L6" s="834">
        <v>2009</v>
      </c>
      <c r="M6" s="835"/>
      <c r="N6" s="835"/>
      <c r="O6" s="836"/>
      <c r="Q6" s="795"/>
    </row>
    <row r="7" spans="1:17" ht="18.75" customHeight="1">
      <c r="A7" s="818"/>
      <c r="B7" s="821"/>
      <c r="C7" s="837" t="s">
        <v>442</v>
      </c>
      <c r="D7" s="838"/>
      <c r="E7" s="825" t="str">
        <f>IF(person="AOP","",IF(AddressRes="","",AddressRes))</f>
        <v>MADINA COLONY, NEW ABADI BAGHBANPURA, NEAR REHMAT-UL-ALMEEN MASJID, LAHORE</v>
      </c>
      <c r="F7" s="825"/>
      <c r="G7" s="825"/>
      <c r="H7" s="825"/>
      <c r="I7" s="825"/>
      <c r="J7" s="826"/>
      <c r="K7" s="7" t="s">
        <v>426</v>
      </c>
      <c r="L7" s="292" t="s">
        <v>427</v>
      </c>
      <c r="M7" s="289" t="str">
        <f>IF(person="IND","ü","")</f>
        <v>ü</v>
      </c>
      <c r="N7" s="2" t="s">
        <v>428</v>
      </c>
      <c r="O7" s="290">
        <f>IF(person="AOP","ü","")</f>
      </c>
      <c r="Q7" s="795"/>
    </row>
    <row r="8" spans="1:17" ht="18.75" customHeight="1">
      <c r="A8" s="818"/>
      <c r="B8" s="821"/>
      <c r="C8" s="837" t="s">
        <v>443</v>
      </c>
      <c r="D8" s="838"/>
      <c r="E8" s="825">
        <f>IF(EmailAddress="","",EmailAddress)</f>
      </c>
      <c r="F8" s="825"/>
      <c r="G8" s="825"/>
      <c r="H8" s="826"/>
      <c r="I8" s="7" t="s">
        <v>448</v>
      </c>
      <c r="J8" s="22">
        <f>IF(Phone="","",Phone)</f>
      </c>
      <c r="K8" s="7" t="s">
        <v>453</v>
      </c>
      <c r="L8" s="3" t="s">
        <v>435</v>
      </c>
      <c r="M8" s="289">
        <f>IF(ResStat="NON-RESIDENT","ü","")</f>
      </c>
      <c r="N8" s="3" t="s">
        <v>436</v>
      </c>
      <c r="O8" s="293" t="str">
        <f>IF(ResStat="RESIDENT","ü","")</f>
        <v>ü</v>
      </c>
      <c r="Q8" s="795"/>
    </row>
    <row r="9" spans="1:17" ht="18.75" customHeight="1">
      <c r="A9" s="818"/>
      <c r="B9" s="821"/>
      <c r="C9" s="837" t="s">
        <v>444</v>
      </c>
      <c r="D9" s="838"/>
      <c r="E9" s="825" t="str">
        <f>IF(PrincipleActvity="","",PrincipleActvity)</f>
        <v>SHOE MAKER</v>
      </c>
      <c r="F9" s="825"/>
      <c r="G9" s="825"/>
      <c r="H9" s="826"/>
      <c r="I9" s="7" t="s">
        <v>449</v>
      </c>
      <c r="J9" s="46"/>
      <c r="K9" s="7" t="s">
        <v>454</v>
      </c>
      <c r="L9" s="839">
        <f>IF(DOB="","",DOB)</f>
        <v>26638</v>
      </c>
      <c r="M9" s="840"/>
      <c r="N9" s="840"/>
      <c r="O9" s="841"/>
      <c r="Q9" s="795"/>
    </row>
    <row r="10" spans="1:17" ht="18.75" customHeight="1">
      <c r="A10" s="818"/>
      <c r="B10" s="821"/>
      <c r="C10" s="837" t="s">
        <v>445</v>
      </c>
      <c r="D10" s="838"/>
      <c r="E10" s="10" t="s">
        <v>451</v>
      </c>
      <c r="F10" s="22">
        <f>IF(EmployerNTN="","",EmployerNTN)</f>
      </c>
      <c r="G10" s="10" t="s">
        <v>450</v>
      </c>
      <c r="H10" s="825">
        <f>IF(EmplName="","",EmplName)</f>
      </c>
      <c r="I10" s="825"/>
      <c r="J10" s="826"/>
      <c r="K10" s="7" t="s">
        <v>455</v>
      </c>
      <c r="L10" s="842">
        <v>114</v>
      </c>
      <c r="M10" s="843"/>
      <c r="N10" s="843"/>
      <c r="O10" s="844"/>
      <c r="Q10" s="795"/>
    </row>
    <row r="11" spans="1:17" ht="18.75" customHeight="1">
      <c r="A11" s="818"/>
      <c r="B11" s="821"/>
      <c r="C11" s="837" t="s">
        <v>446</v>
      </c>
      <c r="D11" s="838"/>
      <c r="E11" s="10" t="s">
        <v>451</v>
      </c>
      <c r="F11" s="22">
        <f>IF(RepresentNTN="","",RepresentNTN)</f>
      </c>
      <c r="G11" s="10" t="s">
        <v>450</v>
      </c>
      <c r="H11" s="825">
        <f>IF(RepresentName="","",RepresentName)</f>
      </c>
      <c r="I11" s="825"/>
      <c r="J11" s="826"/>
      <c r="K11" s="1" t="s">
        <v>456</v>
      </c>
      <c r="L11" s="845" t="str">
        <f>IF(Zone="","",Zone)</f>
        <v>RTO</v>
      </c>
      <c r="M11" s="846"/>
      <c r="N11" s="846"/>
      <c r="O11" s="847"/>
      <c r="Q11" s="795"/>
    </row>
    <row r="12" spans="1:17" ht="18.75" customHeight="1" thickBot="1">
      <c r="A12" s="819"/>
      <c r="B12" s="822"/>
      <c r="C12" s="848" t="s">
        <v>447</v>
      </c>
      <c r="D12" s="849"/>
      <c r="E12" s="11" t="s">
        <v>451</v>
      </c>
      <c r="F12" s="47">
        <f>IF(AuthRepNTN="","",AuthRepNTN)</f>
      </c>
      <c r="G12" s="11" t="s">
        <v>450</v>
      </c>
      <c r="H12" s="850">
        <f>IF(AuthorRepName="","",AuthorRepName)</f>
      </c>
      <c r="I12" s="850"/>
      <c r="J12" s="851"/>
      <c r="K12" s="852" t="s">
        <v>433</v>
      </c>
      <c r="L12" s="852"/>
      <c r="M12" s="853"/>
      <c r="N12" s="854"/>
      <c r="O12" s="855"/>
      <c r="Q12" s="795"/>
    </row>
    <row r="13" spans="1:17" ht="18.75" customHeight="1">
      <c r="A13" s="856" t="s">
        <v>460</v>
      </c>
      <c r="B13" s="12"/>
      <c r="C13" s="859" t="s">
        <v>451</v>
      </c>
      <c r="D13" s="930"/>
      <c r="E13" s="859" t="s">
        <v>457</v>
      </c>
      <c r="F13" s="859"/>
      <c r="G13" s="859"/>
      <c r="H13" s="859"/>
      <c r="I13" s="859"/>
      <c r="J13" s="860"/>
      <c r="K13" s="13" t="s">
        <v>458</v>
      </c>
      <c r="L13" s="861" t="s">
        <v>459</v>
      </c>
      <c r="M13" s="862"/>
      <c r="N13" s="862"/>
      <c r="O13" s="863"/>
      <c r="Q13" s="795"/>
    </row>
    <row r="14" spans="1:17" ht="18.75" customHeight="1">
      <c r="A14" s="857"/>
      <c r="B14" s="864"/>
      <c r="C14" s="868">
        <f>IF(AOPNTN1="","",AOPNTN1)</f>
      </c>
      <c r="D14" s="869"/>
      <c r="E14" s="870">
        <f>IF(AOPPART1NAME="","",AOPPART1NAME)</f>
      </c>
      <c r="F14" s="870"/>
      <c r="G14" s="870"/>
      <c r="H14" s="870"/>
      <c r="I14" s="870"/>
      <c r="J14" s="871"/>
      <c r="K14" s="520">
        <f>AOPSHARE1</f>
        <v>0</v>
      </c>
      <c r="L14" s="872">
        <f>IF(AOPCAPITAL1="","",AOPCAPITAL1)</f>
      </c>
      <c r="M14" s="872"/>
      <c r="N14" s="872"/>
      <c r="O14" s="873"/>
      <c r="Q14" s="795"/>
    </row>
    <row r="15" spans="1:17" ht="18.75" customHeight="1">
      <c r="A15" s="857"/>
      <c r="B15" s="865"/>
      <c r="C15" s="868">
        <f>IF(AOPNTN2="","",AOPNTN2)</f>
      </c>
      <c r="D15" s="869"/>
      <c r="E15" s="870">
        <f>IF(AOPPART2NAME="","",AOPPART2NAME)</f>
      </c>
      <c r="F15" s="870"/>
      <c r="G15" s="870"/>
      <c r="H15" s="870"/>
      <c r="I15" s="870"/>
      <c r="J15" s="871"/>
      <c r="K15" s="520">
        <f>AOPSHARE2</f>
        <v>0</v>
      </c>
      <c r="L15" s="872">
        <f>IF(AOPCAPITAL2="","",AOPCAPITAL2)</f>
      </c>
      <c r="M15" s="872"/>
      <c r="N15" s="872"/>
      <c r="O15" s="873"/>
      <c r="Q15" s="795"/>
    </row>
    <row r="16" spans="1:17" ht="18.75" customHeight="1">
      <c r="A16" s="857"/>
      <c r="B16" s="865"/>
      <c r="C16" s="868">
        <f>IF(AOPNTN3="","",AOPNTN3)</f>
      </c>
      <c r="D16" s="869"/>
      <c r="E16" s="870">
        <f>IF(AOPPART3NAME="","",AOPPART3NAME)</f>
      </c>
      <c r="F16" s="870"/>
      <c r="G16" s="870"/>
      <c r="H16" s="870"/>
      <c r="I16" s="870"/>
      <c r="J16" s="871"/>
      <c r="K16" s="520">
        <f>AOPSHARE3</f>
        <v>0</v>
      </c>
      <c r="L16" s="872">
        <f>IF(AOPCAPITAL3="","",AOPCAPITAL3)</f>
      </c>
      <c r="M16" s="872"/>
      <c r="N16" s="872"/>
      <c r="O16" s="873"/>
      <c r="Q16" s="795"/>
    </row>
    <row r="17" spans="1:18" ht="18.75" customHeight="1">
      <c r="A17" s="857"/>
      <c r="B17" s="866"/>
      <c r="C17" s="939" t="s">
        <v>522</v>
      </c>
      <c r="D17" s="940"/>
      <c r="E17" s="878" t="str">
        <f>IF(PrincipleActvity="PROPERTY INCOME","",AOPPARTPROP)</f>
        <v>M.WASEEM GHAFOOR</v>
      </c>
      <c r="F17" s="878"/>
      <c r="G17" s="878"/>
      <c r="H17" s="878"/>
      <c r="I17" s="878"/>
      <c r="J17" s="879"/>
      <c r="K17" s="294">
        <f>IF(PrincipleActvity="PROPERTY INCOME","",AOPSHAREPROP)</f>
        <v>1</v>
      </c>
      <c r="L17" s="872">
        <f>'Cmpt''n'!T79</f>
        <v>0</v>
      </c>
      <c r="M17" s="872"/>
      <c r="N17" s="872"/>
      <c r="O17" s="873"/>
      <c r="Q17" s="795"/>
      <c r="R17" s="523"/>
    </row>
    <row r="18" spans="1:17" ht="18.75" customHeight="1" thickBot="1">
      <c r="A18" s="858"/>
      <c r="B18" s="867"/>
      <c r="C18" s="874" t="s">
        <v>523</v>
      </c>
      <c r="D18" s="874"/>
      <c r="E18" s="874"/>
      <c r="F18" s="874"/>
      <c r="G18" s="874"/>
      <c r="H18" s="874"/>
      <c r="I18" s="874"/>
      <c r="J18" s="875"/>
      <c r="K18" s="14">
        <v>1</v>
      </c>
      <c r="L18" s="876">
        <f>SUM(L14:L17)</f>
        <v>0</v>
      </c>
      <c r="M18" s="876"/>
      <c r="N18" s="876"/>
      <c r="O18" s="877"/>
      <c r="Q18" s="795"/>
    </row>
    <row r="19" spans="1:17" ht="18.75" customHeight="1" thickBot="1">
      <c r="A19" s="932" t="s">
        <v>437</v>
      </c>
      <c r="B19" s="48"/>
      <c r="C19" s="936" t="s">
        <v>524</v>
      </c>
      <c r="D19" s="937"/>
      <c r="E19" s="937"/>
      <c r="F19" s="937"/>
      <c r="G19" s="937"/>
      <c r="H19" s="937"/>
      <c r="I19" s="937"/>
      <c r="J19" s="938"/>
      <c r="K19" s="54" t="s">
        <v>449</v>
      </c>
      <c r="L19" s="880" t="s">
        <v>523</v>
      </c>
      <c r="M19" s="881"/>
      <c r="N19" s="881"/>
      <c r="O19" s="882"/>
      <c r="Q19" s="795"/>
    </row>
    <row r="20" spans="1:17" ht="18.75" customHeight="1">
      <c r="A20" s="933"/>
      <c r="B20" s="4">
        <v>1</v>
      </c>
      <c r="C20" s="883" t="s">
        <v>525</v>
      </c>
      <c r="D20" s="883"/>
      <c r="E20" s="883"/>
      <c r="F20" s="883"/>
      <c r="G20" s="883"/>
      <c r="H20" s="883"/>
      <c r="I20" s="883"/>
      <c r="J20" s="884"/>
      <c r="K20" s="50">
        <v>3103</v>
      </c>
      <c r="L20" s="885">
        <f>Sales</f>
        <v>0</v>
      </c>
      <c r="M20" s="885"/>
      <c r="N20" s="885"/>
      <c r="O20" s="886"/>
      <c r="Q20" s="795"/>
    </row>
    <row r="21" spans="1:17" ht="18.75" customHeight="1">
      <c r="A21" s="933"/>
      <c r="B21" s="4">
        <v>2</v>
      </c>
      <c r="C21" s="887" t="s">
        <v>526</v>
      </c>
      <c r="D21" s="887"/>
      <c r="E21" s="887"/>
      <c r="F21" s="887"/>
      <c r="G21" s="887"/>
      <c r="H21" s="887"/>
      <c r="I21" s="887"/>
      <c r="J21" s="888"/>
      <c r="K21" s="49">
        <v>3116</v>
      </c>
      <c r="L21" s="889">
        <f>SUM(L22,L23,L24)-L25</f>
        <v>0</v>
      </c>
      <c r="M21" s="889"/>
      <c r="N21" s="889"/>
      <c r="O21" s="890"/>
      <c r="Q21" s="795"/>
    </row>
    <row r="22" spans="1:17" ht="18.75" customHeight="1">
      <c r="A22" s="933"/>
      <c r="B22" s="4">
        <v>3</v>
      </c>
      <c r="C22" s="909"/>
      <c r="D22" s="887" t="s">
        <v>527</v>
      </c>
      <c r="E22" s="887"/>
      <c r="F22" s="887"/>
      <c r="G22" s="887"/>
      <c r="H22" s="887"/>
      <c r="I22" s="887"/>
      <c r="J22" s="888"/>
      <c r="K22" s="49">
        <v>3117</v>
      </c>
      <c r="L22" s="891">
        <f>OpeningStock</f>
        <v>0</v>
      </c>
      <c r="M22" s="891"/>
      <c r="N22" s="891"/>
      <c r="O22" s="892"/>
      <c r="Q22" s="795"/>
    </row>
    <row r="23" spans="1:17" ht="18.75" customHeight="1">
      <c r="A23" s="933"/>
      <c r="B23" s="4">
        <v>4</v>
      </c>
      <c r="C23" s="907"/>
      <c r="D23" s="887" t="s">
        <v>528</v>
      </c>
      <c r="E23" s="887"/>
      <c r="F23" s="887"/>
      <c r="G23" s="887"/>
      <c r="H23" s="887"/>
      <c r="I23" s="887"/>
      <c r="J23" s="888"/>
      <c r="K23" s="49">
        <v>3106</v>
      </c>
      <c r="L23" s="891">
        <f>Purchases</f>
        <v>0</v>
      </c>
      <c r="M23" s="891"/>
      <c r="N23" s="891"/>
      <c r="O23" s="892"/>
      <c r="Q23" s="795"/>
    </row>
    <row r="24" spans="1:17" ht="18.75" customHeight="1">
      <c r="A24" s="933"/>
      <c r="B24" s="4">
        <v>5</v>
      </c>
      <c r="C24" s="908"/>
      <c r="D24" s="887" t="s">
        <v>529</v>
      </c>
      <c r="E24" s="887"/>
      <c r="F24" s="887"/>
      <c r="G24" s="887"/>
      <c r="H24" s="887"/>
      <c r="I24" s="887"/>
      <c r="J24" s="888"/>
      <c r="K24" s="49">
        <v>3111</v>
      </c>
      <c r="L24" s="891">
        <f>MfgTradingExp</f>
        <v>0</v>
      </c>
      <c r="M24" s="891"/>
      <c r="N24" s="891"/>
      <c r="O24" s="892"/>
      <c r="Q24" s="795"/>
    </row>
    <row r="25" spans="1:17" ht="18.75" customHeight="1">
      <c r="A25" s="933"/>
      <c r="B25" s="4">
        <v>6</v>
      </c>
      <c r="C25" s="887" t="s">
        <v>530</v>
      </c>
      <c r="D25" s="887"/>
      <c r="E25" s="887"/>
      <c r="F25" s="887"/>
      <c r="G25" s="887"/>
      <c r="H25" s="887"/>
      <c r="I25" s="887"/>
      <c r="J25" s="888"/>
      <c r="K25" s="49">
        <v>3118</v>
      </c>
      <c r="L25" s="891">
        <f>ClosingStock</f>
        <v>0</v>
      </c>
      <c r="M25" s="891"/>
      <c r="N25" s="891"/>
      <c r="O25" s="892"/>
      <c r="Q25" s="795"/>
    </row>
    <row r="26" spans="1:17" ht="18.75" customHeight="1">
      <c r="A26" s="933"/>
      <c r="B26" s="15">
        <v>7</v>
      </c>
      <c r="C26" s="910" t="s">
        <v>531</v>
      </c>
      <c r="D26" s="802"/>
      <c r="E26" s="802"/>
      <c r="F26" s="802"/>
      <c r="G26" s="802"/>
      <c r="H26" s="802"/>
      <c r="I26" s="802"/>
      <c r="J26" s="931"/>
      <c r="K26" s="49">
        <v>3119</v>
      </c>
      <c r="L26" s="801">
        <f>SUM(Sales-L21)</f>
        <v>0</v>
      </c>
      <c r="M26" s="802"/>
      <c r="N26" s="802"/>
      <c r="O26" s="803"/>
      <c r="Q26" s="795"/>
    </row>
    <row r="27" spans="1:17" ht="18.75" customHeight="1">
      <c r="A27" s="934"/>
      <c r="B27" s="4">
        <v>8</v>
      </c>
      <c r="C27" s="883" t="s">
        <v>532</v>
      </c>
      <c r="D27" s="883"/>
      <c r="E27" s="883"/>
      <c r="F27" s="883"/>
      <c r="G27" s="883"/>
      <c r="H27" s="883"/>
      <c r="I27" s="883"/>
      <c r="J27" s="884"/>
      <c r="K27" s="50">
        <v>3131</v>
      </c>
      <c r="L27" s="885">
        <f>Receipts</f>
        <v>295000</v>
      </c>
      <c r="M27" s="885"/>
      <c r="N27" s="885"/>
      <c r="O27" s="886"/>
      <c r="Q27" s="795"/>
    </row>
    <row r="28" spans="1:17" ht="18.75" customHeight="1">
      <c r="A28" s="934"/>
      <c r="B28" s="4">
        <v>9</v>
      </c>
      <c r="C28" s="887" t="s">
        <v>533</v>
      </c>
      <c r="D28" s="887"/>
      <c r="E28" s="887"/>
      <c r="F28" s="887"/>
      <c r="G28" s="887"/>
      <c r="H28" s="887"/>
      <c r="I28" s="887"/>
      <c r="J28" s="888"/>
      <c r="K28" s="49">
        <v>3189</v>
      </c>
      <c r="L28" s="891">
        <f>PandLExpenses</f>
        <v>190000</v>
      </c>
      <c r="M28" s="891"/>
      <c r="N28" s="891"/>
      <c r="O28" s="892"/>
      <c r="Q28" s="795"/>
    </row>
    <row r="29" spans="1:17" ht="18.75" customHeight="1" thickBot="1">
      <c r="A29" s="935"/>
      <c r="B29" s="5">
        <v>10</v>
      </c>
      <c r="C29" s="901" t="s">
        <v>534</v>
      </c>
      <c r="D29" s="901"/>
      <c r="E29" s="901"/>
      <c r="F29" s="901"/>
      <c r="G29" s="901"/>
      <c r="H29" s="901"/>
      <c r="I29" s="901"/>
      <c r="J29" s="902"/>
      <c r="K29" s="51">
        <v>3190</v>
      </c>
      <c r="L29" s="897">
        <f>SUM(L26+L27)-L28</f>
        <v>105000</v>
      </c>
      <c r="M29" s="897"/>
      <c r="N29" s="897"/>
      <c r="O29" s="898"/>
      <c r="Q29" s="795"/>
    </row>
    <row r="30" spans="1:17" ht="18.75" customHeight="1">
      <c r="A30" s="920" t="s">
        <v>461</v>
      </c>
      <c r="B30" s="6">
        <v>11</v>
      </c>
      <c r="C30" s="799" t="s">
        <v>535</v>
      </c>
      <c r="D30" s="903"/>
      <c r="E30" s="903"/>
      <c r="F30" s="903"/>
      <c r="G30" s="903"/>
      <c r="H30" s="903"/>
      <c r="I30" s="903"/>
      <c r="J30" s="904"/>
      <c r="K30" s="52">
        <v>3191</v>
      </c>
      <c r="L30" s="899"/>
      <c r="M30" s="899"/>
      <c r="N30" s="899"/>
      <c r="O30" s="900"/>
      <c r="Q30" s="795"/>
    </row>
    <row r="31" spans="1:17" ht="18.75" customHeight="1">
      <c r="A31" s="918"/>
      <c r="B31" s="4">
        <v>12</v>
      </c>
      <c r="C31" s="883" t="s">
        <v>536</v>
      </c>
      <c r="D31" s="883"/>
      <c r="E31" s="883"/>
      <c r="F31" s="883"/>
      <c r="G31" s="883"/>
      <c r="H31" s="883"/>
      <c r="I31" s="883"/>
      <c r="J31" s="884"/>
      <c r="K31" s="50">
        <v>3192</v>
      </c>
      <c r="L31" s="885"/>
      <c r="M31" s="885"/>
      <c r="N31" s="885"/>
      <c r="O31" s="886"/>
      <c r="Q31" s="795"/>
    </row>
    <row r="32" spans="1:17" ht="18.75" customHeight="1">
      <c r="A32" s="918"/>
      <c r="B32" s="4">
        <v>13</v>
      </c>
      <c r="C32" s="887" t="s">
        <v>537</v>
      </c>
      <c r="D32" s="887"/>
      <c r="E32" s="887"/>
      <c r="F32" s="887"/>
      <c r="G32" s="887"/>
      <c r="H32" s="887"/>
      <c r="I32" s="887"/>
      <c r="J32" s="888"/>
      <c r="K32" s="49">
        <v>3902</v>
      </c>
      <c r="L32" s="889"/>
      <c r="M32" s="889"/>
      <c r="N32" s="889"/>
      <c r="O32" s="890"/>
      <c r="Q32" s="795"/>
    </row>
    <row r="33" spans="1:17" ht="18.75" customHeight="1" thickBot="1">
      <c r="A33" s="919"/>
      <c r="B33" s="5">
        <v>14</v>
      </c>
      <c r="C33" s="901" t="s">
        <v>538</v>
      </c>
      <c r="D33" s="901"/>
      <c r="E33" s="901"/>
      <c r="F33" s="901"/>
      <c r="G33" s="901"/>
      <c r="H33" s="901"/>
      <c r="I33" s="901"/>
      <c r="J33" s="902"/>
      <c r="K33" s="51">
        <v>3988</v>
      </c>
      <c r="L33" s="897"/>
      <c r="M33" s="897"/>
      <c r="N33" s="897"/>
      <c r="O33" s="898"/>
      <c r="Q33" s="795"/>
    </row>
    <row r="34" spans="1:17" ht="18.75" customHeight="1">
      <c r="A34" s="917" t="s">
        <v>462</v>
      </c>
      <c r="B34" s="6">
        <v>15</v>
      </c>
      <c r="C34" s="799" t="s">
        <v>539</v>
      </c>
      <c r="D34" s="903"/>
      <c r="E34" s="903"/>
      <c r="F34" s="903"/>
      <c r="G34" s="903"/>
      <c r="H34" s="903"/>
      <c r="I34" s="903"/>
      <c r="J34" s="904"/>
      <c r="K34" s="52">
        <v>9099</v>
      </c>
      <c r="L34" s="905">
        <f>SUM(L35:O40)</f>
        <v>105000</v>
      </c>
      <c r="M34" s="905"/>
      <c r="N34" s="905"/>
      <c r="O34" s="906"/>
      <c r="Q34" s="795"/>
    </row>
    <row r="35" spans="1:17" ht="18.75" customHeight="1">
      <c r="A35" s="918"/>
      <c r="B35" s="4">
        <v>16</v>
      </c>
      <c r="C35" s="907"/>
      <c r="D35" s="883" t="s">
        <v>540</v>
      </c>
      <c r="E35" s="883"/>
      <c r="F35" s="883"/>
      <c r="G35" s="883"/>
      <c r="H35" s="883"/>
      <c r="I35" s="883"/>
      <c r="J35" s="884"/>
      <c r="K35" s="50">
        <v>1999</v>
      </c>
      <c r="L35" s="885">
        <f>TaxableSalary</f>
        <v>0</v>
      </c>
      <c r="M35" s="885"/>
      <c r="N35" s="885"/>
      <c r="O35" s="886"/>
      <c r="Q35" s="795"/>
    </row>
    <row r="36" spans="1:17" ht="18.75" customHeight="1">
      <c r="A36" s="918"/>
      <c r="B36" s="4">
        <v>17</v>
      </c>
      <c r="C36" s="907"/>
      <c r="D36" s="887" t="s">
        <v>541</v>
      </c>
      <c r="E36" s="887"/>
      <c r="F36" s="887"/>
      <c r="G36" s="887"/>
      <c r="H36" s="887"/>
      <c r="I36" s="887"/>
      <c r="J36" s="888"/>
      <c r="K36" s="49">
        <v>3999</v>
      </c>
      <c r="L36" s="889">
        <f>SUM(L29+L30)-L31-L32-L32</f>
        <v>105000</v>
      </c>
      <c r="M36" s="889"/>
      <c r="N36" s="889"/>
      <c r="O36" s="890"/>
      <c r="Q36" s="795"/>
    </row>
    <row r="37" spans="1:17" ht="18.75" customHeight="1">
      <c r="A37" s="918"/>
      <c r="B37" s="4">
        <v>18</v>
      </c>
      <c r="C37" s="907"/>
      <c r="D37" s="887" t="s">
        <v>542</v>
      </c>
      <c r="E37" s="887"/>
      <c r="F37" s="887"/>
      <c r="G37" s="887"/>
      <c r="H37" s="887"/>
      <c r="I37" s="887"/>
      <c r="J37" s="888"/>
      <c r="K37" s="49">
        <v>312021</v>
      </c>
      <c r="L37" s="891">
        <f>IF(SharefromAOP="","",SharefromAOP)</f>
        <v>0</v>
      </c>
      <c r="M37" s="891"/>
      <c r="N37" s="891"/>
      <c r="O37" s="892"/>
      <c r="Q37" s="795"/>
    </row>
    <row r="38" spans="1:17" ht="18.75" customHeight="1">
      <c r="A38" s="918"/>
      <c r="B38" s="4">
        <v>19</v>
      </c>
      <c r="C38" s="907"/>
      <c r="D38" s="887" t="s">
        <v>543</v>
      </c>
      <c r="E38" s="887"/>
      <c r="F38" s="887"/>
      <c r="G38" s="887"/>
      <c r="H38" s="887"/>
      <c r="I38" s="887"/>
      <c r="J38" s="888"/>
      <c r="K38" s="49">
        <v>4999</v>
      </c>
      <c r="L38" s="891">
        <f>CapitalGains</f>
        <v>0</v>
      </c>
      <c r="M38" s="891"/>
      <c r="N38" s="891"/>
      <c r="O38" s="892"/>
      <c r="Q38" s="795"/>
    </row>
    <row r="39" spans="1:17" ht="18.75" customHeight="1">
      <c r="A39" s="918"/>
      <c r="B39" s="4">
        <v>20</v>
      </c>
      <c r="C39" s="907"/>
      <c r="D39" s="887" t="s">
        <v>544</v>
      </c>
      <c r="E39" s="887"/>
      <c r="F39" s="887"/>
      <c r="G39" s="887"/>
      <c r="H39" s="887"/>
      <c r="I39" s="887"/>
      <c r="J39" s="888"/>
      <c r="K39" s="49">
        <v>5999</v>
      </c>
      <c r="L39" s="891">
        <f>IncomefromOtherSources</f>
        <v>0</v>
      </c>
      <c r="M39" s="891"/>
      <c r="N39" s="891"/>
      <c r="O39" s="892"/>
      <c r="Q39" s="795"/>
    </row>
    <row r="40" spans="1:17" ht="18.75" customHeight="1">
      <c r="A40" s="918"/>
      <c r="B40" s="4">
        <v>21</v>
      </c>
      <c r="C40" s="908"/>
      <c r="D40" s="887" t="s">
        <v>545</v>
      </c>
      <c r="E40" s="887"/>
      <c r="F40" s="887"/>
      <c r="G40" s="887"/>
      <c r="H40" s="887"/>
      <c r="I40" s="887"/>
      <c r="J40" s="888"/>
      <c r="K40" s="49">
        <v>6399</v>
      </c>
      <c r="L40" s="891">
        <f>'Cmpt''n'!O54</f>
        <v>0</v>
      </c>
      <c r="M40" s="891"/>
      <c r="N40" s="891"/>
      <c r="O40" s="892"/>
      <c r="Q40" s="795"/>
    </row>
    <row r="41" spans="1:17" ht="18.75" customHeight="1">
      <c r="A41" s="918"/>
      <c r="B41" s="4">
        <v>22</v>
      </c>
      <c r="C41" s="887" t="s">
        <v>546</v>
      </c>
      <c r="D41" s="887"/>
      <c r="E41" s="887"/>
      <c r="F41" s="887"/>
      <c r="G41" s="887"/>
      <c r="H41" s="887"/>
      <c r="I41" s="887"/>
      <c r="J41" s="888"/>
      <c r="K41" s="49">
        <v>9139</v>
      </c>
      <c r="L41" s="889">
        <f>SUM(L42+L43+L44)</f>
        <v>0</v>
      </c>
      <c r="M41" s="889"/>
      <c r="N41" s="889"/>
      <c r="O41" s="890"/>
      <c r="Q41" s="795"/>
    </row>
    <row r="42" spans="1:17" ht="18.75" customHeight="1">
      <c r="A42" s="918"/>
      <c r="B42" s="4">
        <v>23</v>
      </c>
      <c r="C42" s="909"/>
      <c r="D42" s="887" t="s">
        <v>547</v>
      </c>
      <c r="E42" s="887"/>
      <c r="F42" s="887"/>
      <c r="G42" s="887"/>
      <c r="H42" s="887"/>
      <c r="I42" s="887"/>
      <c r="J42" s="888"/>
      <c r="K42" s="49">
        <v>9121</v>
      </c>
      <c r="L42" s="891"/>
      <c r="M42" s="891"/>
      <c r="N42" s="891"/>
      <c r="O42" s="892"/>
      <c r="Q42" s="795"/>
    </row>
    <row r="43" spans="1:17" ht="18.75" customHeight="1">
      <c r="A43" s="918"/>
      <c r="B43" s="4">
        <v>24</v>
      </c>
      <c r="C43" s="907"/>
      <c r="D43" s="887" t="s">
        <v>548</v>
      </c>
      <c r="E43" s="887"/>
      <c r="F43" s="887"/>
      <c r="G43" s="887"/>
      <c r="H43" s="887"/>
      <c r="I43" s="887"/>
      <c r="J43" s="888"/>
      <c r="K43" s="49">
        <v>9122</v>
      </c>
      <c r="L43" s="891"/>
      <c r="M43" s="891"/>
      <c r="N43" s="891"/>
      <c r="O43" s="892"/>
      <c r="Q43" s="795"/>
    </row>
    <row r="44" spans="1:17" ht="18.75" customHeight="1">
      <c r="A44" s="918"/>
      <c r="B44" s="4">
        <v>25</v>
      </c>
      <c r="C44" s="908"/>
      <c r="D44" s="887" t="s">
        <v>549</v>
      </c>
      <c r="E44" s="887"/>
      <c r="F44" s="887"/>
      <c r="G44" s="887"/>
      <c r="H44" s="887"/>
      <c r="I44" s="887"/>
      <c r="J44" s="888"/>
      <c r="K44" s="49">
        <v>9124</v>
      </c>
      <c r="L44" s="891"/>
      <c r="M44" s="891"/>
      <c r="N44" s="891"/>
      <c r="O44" s="892"/>
      <c r="Q44" s="795"/>
    </row>
    <row r="45" spans="1:17" ht="18.75" customHeight="1">
      <c r="A45" s="918"/>
      <c r="B45" s="4">
        <v>26</v>
      </c>
      <c r="C45" s="887" t="s">
        <v>550</v>
      </c>
      <c r="D45" s="887"/>
      <c r="E45" s="887"/>
      <c r="F45" s="887"/>
      <c r="G45" s="887"/>
      <c r="H45" s="887"/>
      <c r="I45" s="887"/>
      <c r="J45" s="888"/>
      <c r="K45" s="49">
        <v>6199</v>
      </c>
      <c r="L45" s="889">
        <f>SUM(L46:O50)</f>
        <v>0</v>
      </c>
      <c r="M45" s="889"/>
      <c r="N45" s="889"/>
      <c r="O45" s="890"/>
      <c r="Q45" s="795"/>
    </row>
    <row r="46" spans="1:17" ht="18.75" customHeight="1">
      <c r="A46" s="918"/>
      <c r="B46" s="4">
        <v>27</v>
      </c>
      <c r="C46" s="909"/>
      <c r="D46" s="887" t="s">
        <v>551</v>
      </c>
      <c r="E46" s="887"/>
      <c r="F46" s="887"/>
      <c r="G46" s="887"/>
      <c r="H46" s="887"/>
      <c r="I46" s="887"/>
      <c r="J46" s="888"/>
      <c r="K46" s="49">
        <v>6101</v>
      </c>
      <c r="L46" s="891">
        <f>ExemptSalary</f>
        <v>0</v>
      </c>
      <c r="M46" s="891"/>
      <c r="N46" s="891"/>
      <c r="O46" s="892"/>
      <c r="Q46" s="795"/>
    </row>
    <row r="47" spans="1:17" ht="18.75" customHeight="1">
      <c r="A47" s="918"/>
      <c r="B47" s="4">
        <v>28</v>
      </c>
      <c r="C47" s="907"/>
      <c r="D47" s="887" t="s">
        <v>552</v>
      </c>
      <c r="E47" s="887"/>
      <c r="F47" s="887"/>
      <c r="G47" s="887"/>
      <c r="H47" s="887"/>
      <c r="I47" s="887"/>
      <c r="J47" s="888"/>
      <c r="K47" s="49">
        <v>6102</v>
      </c>
      <c r="L47" s="891">
        <f>IF(AND(P47&gt;1,P47&lt;=150000,P47),0)+IF(AND(P48&gt;1,P48&lt;=150000,P48),0)</f>
        <v>0</v>
      </c>
      <c r="M47" s="891"/>
      <c r="N47" s="891"/>
      <c r="O47" s="892"/>
      <c r="P47" s="523">
        <f>'P 2'!G29</f>
        <v>0</v>
      </c>
      <c r="Q47" s="795"/>
    </row>
    <row r="48" spans="1:17" ht="18.75" customHeight="1">
      <c r="A48" s="918"/>
      <c r="B48" s="4">
        <v>29</v>
      </c>
      <c r="C48" s="907"/>
      <c r="D48" s="887" t="s">
        <v>553</v>
      </c>
      <c r="E48" s="887"/>
      <c r="F48" s="887"/>
      <c r="G48" s="887"/>
      <c r="H48" s="887"/>
      <c r="I48" s="887"/>
      <c r="J48" s="888"/>
      <c r="K48" s="49">
        <v>6103</v>
      </c>
      <c r="L48" s="891">
        <f>IncomefromBusinessExempt</f>
        <v>0</v>
      </c>
      <c r="M48" s="891"/>
      <c r="N48" s="891"/>
      <c r="O48" s="892"/>
      <c r="P48" s="523">
        <f>'P 2'!L39</f>
        <v>0</v>
      </c>
      <c r="Q48" s="795"/>
    </row>
    <row r="49" spans="1:17" ht="18.75" customHeight="1">
      <c r="A49" s="918"/>
      <c r="B49" s="4">
        <v>30</v>
      </c>
      <c r="C49" s="907"/>
      <c r="D49" s="887" t="s">
        <v>543</v>
      </c>
      <c r="E49" s="887"/>
      <c r="F49" s="887"/>
      <c r="G49" s="887"/>
      <c r="H49" s="887"/>
      <c r="I49" s="887"/>
      <c r="J49" s="888"/>
      <c r="K49" s="49">
        <v>6104</v>
      </c>
      <c r="L49" s="891">
        <f>CapitalGains</f>
        <v>0</v>
      </c>
      <c r="M49" s="891"/>
      <c r="N49" s="891"/>
      <c r="O49" s="892"/>
      <c r="Q49" s="795"/>
    </row>
    <row r="50" spans="1:17" ht="18.75" customHeight="1">
      <c r="A50" s="918"/>
      <c r="B50" s="4">
        <v>31</v>
      </c>
      <c r="C50" s="908"/>
      <c r="D50" s="887" t="s">
        <v>544</v>
      </c>
      <c r="E50" s="887"/>
      <c r="F50" s="887"/>
      <c r="G50" s="887"/>
      <c r="H50" s="887"/>
      <c r="I50" s="887"/>
      <c r="J50" s="888"/>
      <c r="K50" s="49">
        <v>6105</v>
      </c>
      <c r="L50" s="891">
        <f>IncomefromOtherSources</f>
        <v>0</v>
      </c>
      <c r="M50" s="891"/>
      <c r="N50" s="891"/>
      <c r="O50" s="892"/>
      <c r="Q50" s="795"/>
    </row>
    <row r="51" spans="1:17" ht="18.75" customHeight="1">
      <c r="A51" s="918"/>
      <c r="B51" s="53"/>
      <c r="C51" s="910" t="s">
        <v>554</v>
      </c>
      <c r="D51" s="887"/>
      <c r="E51" s="887"/>
      <c r="F51" s="887"/>
      <c r="G51" s="887"/>
      <c r="H51" s="887"/>
      <c r="I51" s="887"/>
      <c r="J51" s="888"/>
      <c r="K51" s="49">
        <v>6106</v>
      </c>
      <c r="L51" s="891">
        <f>'Cmpt''n'!O55</f>
        <v>0</v>
      </c>
      <c r="M51" s="891"/>
      <c r="N51" s="891"/>
      <c r="O51" s="892"/>
      <c r="Q51" s="795"/>
    </row>
    <row r="52" spans="1:15" ht="18.75" customHeight="1" thickBot="1">
      <c r="A52" s="919"/>
      <c r="B52" s="5">
        <v>32</v>
      </c>
      <c r="C52" s="901" t="s">
        <v>555</v>
      </c>
      <c r="D52" s="901"/>
      <c r="E52" s="901"/>
      <c r="F52" s="901"/>
      <c r="G52" s="901"/>
      <c r="H52" s="901"/>
      <c r="I52" s="901"/>
      <c r="J52" s="902"/>
      <c r="K52" s="51">
        <v>9199</v>
      </c>
      <c r="L52" s="897">
        <f>SUM(L34-L41)</f>
        <v>105000</v>
      </c>
      <c r="M52" s="897"/>
      <c r="N52" s="897"/>
      <c r="O52" s="898"/>
    </row>
    <row r="53" spans="1:15" ht="18.75" customHeight="1" thickBot="1">
      <c r="A53" s="920" t="s">
        <v>463</v>
      </c>
      <c r="B53" s="6">
        <v>33</v>
      </c>
      <c r="C53" s="799" t="s">
        <v>889</v>
      </c>
      <c r="D53" s="800"/>
      <c r="E53" s="800"/>
      <c r="F53" s="800"/>
      <c r="G53" s="800"/>
      <c r="H53" s="800"/>
      <c r="I53" s="522" t="s">
        <v>890</v>
      </c>
      <c r="J53" s="527">
        <f>IF(L53=0,"",L53/L52*100)</f>
        <v>0.5</v>
      </c>
      <c r="K53" s="52">
        <v>9201</v>
      </c>
      <c r="L53" s="911">
        <f>IF(TaxpayableonSalary=0,TaxpayableBusiness,IF(TaxpayableBusiness=0,TaxpayableonSalary,0))</f>
        <v>525</v>
      </c>
      <c r="M53" s="905"/>
      <c r="N53" s="905"/>
      <c r="O53" s="906"/>
    </row>
    <row r="54" spans="1:16" ht="18.75" customHeight="1">
      <c r="A54" s="918"/>
      <c r="B54" s="4">
        <v>34</v>
      </c>
      <c r="C54" s="887" t="s">
        <v>556</v>
      </c>
      <c r="D54" s="887"/>
      <c r="E54" s="887"/>
      <c r="F54" s="887"/>
      <c r="G54" s="887"/>
      <c r="H54" s="887"/>
      <c r="I54" s="887"/>
      <c r="J54" s="884"/>
      <c r="K54" s="49">
        <v>9249</v>
      </c>
      <c r="L54" s="891">
        <f>'Cmpt''n'!AE71</f>
        <v>0</v>
      </c>
      <c r="M54" s="891"/>
      <c r="N54" s="891"/>
      <c r="O54" s="892"/>
      <c r="P54" s="295">
        <f>SUM(L53-O54)</f>
        <v>525</v>
      </c>
    </row>
    <row r="55" spans="1:15" ht="18.75" customHeight="1">
      <c r="A55" s="918"/>
      <c r="B55" s="4">
        <v>35</v>
      </c>
      <c r="C55" s="887" t="s">
        <v>84</v>
      </c>
      <c r="D55" s="887"/>
      <c r="E55" s="887"/>
      <c r="F55" s="887"/>
      <c r="G55" s="887"/>
      <c r="H55" s="887"/>
      <c r="I55" s="887"/>
      <c r="J55" s="888"/>
      <c r="K55" s="49">
        <v>9303</v>
      </c>
      <c r="L55" s="891">
        <f>Rebate_AverageAmount</f>
        <v>0</v>
      </c>
      <c r="M55" s="891"/>
      <c r="N55" s="891"/>
      <c r="O55" s="892"/>
    </row>
    <row r="56" spans="1:16" ht="18.75" customHeight="1">
      <c r="A56" s="918"/>
      <c r="B56" s="4">
        <v>36</v>
      </c>
      <c r="C56" s="887" t="s">
        <v>557</v>
      </c>
      <c r="D56" s="887"/>
      <c r="E56" s="887"/>
      <c r="F56" s="887"/>
      <c r="G56" s="887"/>
      <c r="H56" s="887"/>
      <c r="I56" s="887"/>
      <c r="J56" s="888"/>
      <c r="K56" s="49">
        <v>920206</v>
      </c>
      <c r="L56" s="891">
        <f>IF('Annex-B'!AP38&gt;'P 1'!L53,'Annex-B'!AP38,0)</f>
        <v>0</v>
      </c>
      <c r="M56" s="891"/>
      <c r="N56" s="891"/>
      <c r="O56" s="892"/>
      <c r="P56" s="295">
        <f>SUM(L55:O56)</f>
        <v>0</v>
      </c>
    </row>
    <row r="57" spans="1:15" ht="18.75" customHeight="1">
      <c r="A57" s="918"/>
      <c r="B57" s="4">
        <v>37</v>
      </c>
      <c r="C57" s="887" t="s">
        <v>558</v>
      </c>
      <c r="D57" s="887"/>
      <c r="E57" s="887"/>
      <c r="F57" s="887"/>
      <c r="G57" s="887"/>
      <c r="H57" s="887"/>
      <c r="I57" s="887"/>
      <c r="J57" s="888"/>
      <c r="K57" s="49">
        <v>920207</v>
      </c>
      <c r="L57" s="891">
        <f>IF(L52&gt;1000000,L53*0.05,0)</f>
        <v>0</v>
      </c>
      <c r="M57" s="891"/>
      <c r="N57" s="891"/>
      <c r="O57" s="892"/>
    </row>
    <row r="58" spans="1:16" ht="18.75" customHeight="1">
      <c r="A58" s="918"/>
      <c r="B58" s="4">
        <v>38</v>
      </c>
      <c r="C58" s="887" t="s">
        <v>559</v>
      </c>
      <c r="D58" s="887"/>
      <c r="E58" s="887"/>
      <c r="F58" s="887"/>
      <c r="G58" s="887"/>
      <c r="H58" s="887"/>
      <c r="I58" s="887"/>
      <c r="J58" s="888"/>
      <c r="K58" s="49">
        <v>9299</v>
      </c>
      <c r="L58" s="889">
        <f>L53-L54+L57+'P 2'!L44</f>
        <v>525</v>
      </c>
      <c r="M58" s="889"/>
      <c r="N58" s="889"/>
      <c r="O58" s="890"/>
      <c r="P58" s="523">
        <f>'P 2'!L44</f>
        <v>0</v>
      </c>
    </row>
    <row r="59" spans="1:15" ht="18.75" customHeight="1">
      <c r="A59" s="918"/>
      <c r="B59" s="4">
        <v>39</v>
      </c>
      <c r="C59" s="887" t="s">
        <v>560</v>
      </c>
      <c r="D59" s="887"/>
      <c r="E59" s="887"/>
      <c r="F59" s="887"/>
      <c r="G59" s="887"/>
      <c r="H59" s="887"/>
      <c r="I59" s="887"/>
      <c r="J59" s="888"/>
      <c r="K59" s="49">
        <v>9499</v>
      </c>
      <c r="L59" s="889">
        <f>'Annex-B'!AP63</f>
        <v>759</v>
      </c>
      <c r="M59" s="889"/>
      <c r="N59" s="889"/>
      <c r="O59" s="890"/>
    </row>
    <row r="60" spans="1:15" ht="18.75" customHeight="1">
      <c r="A60" s="918"/>
      <c r="B60" s="4">
        <v>40</v>
      </c>
      <c r="C60" s="887" t="s">
        <v>561</v>
      </c>
      <c r="D60" s="887"/>
      <c r="E60" s="887"/>
      <c r="F60" s="887"/>
      <c r="G60" s="887"/>
      <c r="H60" s="887"/>
      <c r="I60" s="887"/>
      <c r="J60" s="888"/>
      <c r="K60" s="49">
        <v>9999</v>
      </c>
      <c r="L60" s="889">
        <f>L58-L59</f>
        <v>-234</v>
      </c>
      <c r="M60" s="889"/>
      <c r="N60" s="889"/>
      <c r="O60" s="890"/>
    </row>
    <row r="61" spans="1:15" ht="18.75" customHeight="1" thickBot="1">
      <c r="A61" s="919"/>
      <c r="B61" s="5">
        <v>41</v>
      </c>
      <c r="C61" s="901" t="s">
        <v>471</v>
      </c>
      <c r="D61" s="901"/>
      <c r="E61" s="901"/>
      <c r="F61" s="901"/>
      <c r="G61" s="901"/>
      <c r="H61" s="901"/>
      <c r="I61" s="901"/>
      <c r="J61" s="902"/>
      <c r="K61" s="51">
        <v>9998</v>
      </c>
      <c r="L61" s="912"/>
      <c r="M61" s="912"/>
      <c r="N61" s="912"/>
      <c r="O61" s="913"/>
    </row>
    <row r="62" spans="1:15" ht="18.75" customHeight="1">
      <c r="A62" s="921" t="s">
        <v>464</v>
      </c>
      <c r="B62" s="924"/>
      <c r="C62" s="914" t="s">
        <v>465</v>
      </c>
      <c r="D62" s="915"/>
      <c r="E62" s="915"/>
      <c r="F62" s="915"/>
      <c r="G62" s="915"/>
      <c r="H62" s="915"/>
      <c r="I62" s="915"/>
      <c r="J62" s="915"/>
      <c r="K62" s="915"/>
      <c r="L62" s="915"/>
      <c r="M62" s="915"/>
      <c r="N62" s="915"/>
      <c r="O62" s="916"/>
    </row>
    <row r="63" spans="1:15" ht="16.5" customHeight="1">
      <c r="A63" s="922"/>
      <c r="B63" s="925"/>
      <c r="C63" s="17"/>
      <c r="D63" s="18" t="s">
        <v>466</v>
      </c>
      <c r="E63" s="796"/>
      <c r="F63" s="896"/>
      <c r="G63" s="18"/>
      <c r="H63" s="18"/>
      <c r="I63" s="18"/>
      <c r="J63" s="18"/>
      <c r="K63" s="18"/>
      <c r="L63" s="18"/>
      <c r="M63" s="18"/>
      <c r="N63" s="18"/>
      <c r="O63" s="20"/>
    </row>
    <row r="64" spans="1:15" ht="3" customHeight="1">
      <c r="A64" s="922"/>
      <c r="B64" s="925"/>
      <c r="C64" s="16"/>
      <c r="D64" s="18"/>
      <c r="E64" s="19"/>
      <c r="F64" s="19"/>
      <c r="G64" s="18"/>
      <c r="H64" s="18"/>
      <c r="I64" s="18"/>
      <c r="J64" s="18"/>
      <c r="K64" s="18"/>
      <c r="L64" s="18"/>
      <c r="M64" s="18"/>
      <c r="N64" s="18"/>
      <c r="O64" s="20"/>
    </row>
    <row r="65" spans="1:15" ht="16.5" customHeight="1">
      <c r="A65" s="922"/>
      <c r="B65" s="925"/>
      <c r="C65" s="16"/>
      <c r="D65" s="18" t="s">
        <v>467</v>
      </c>
      <c r="E65" s="796"/>
      <c r="F65" s="896"/>
      <c r="G65" s="18"/>
      <c r="H65" s="18" t="s">
        <v>468</v>
      </c>
      <c r="I65" s="796"/>
      <c r="J65" s="797"/>
      <c r="K65" s="798"/>
      <c r="L65" s="927" t="s">
        <v>469</v>
      </c>
      <c r="M65" s="928"/>
      <c r="N65" s="928"/>
      <c r="O65" s="929"/>
    </row>
    <row r="66" spans="1:15" ht="16.5" customHeight="1">
      <c r="A66" s="923"/>
      <c r="B66" s="926"/>
      <c r="C66" s="16"/>
      <c r="D66" s="16"/>
      <c r="E66" s="16"/>
      <c r="F66" s="16"/>
      <c r="G66" s="16"/>
      <c r="H66" s="16"/>
      <c r="I66" s="16"/>
      <c r="J66" s="16"/>
      <c r="K66" s="16"/>
      <c r="L66" s="16"/>
      <c r="M66" s="16"/>
      <c r="N66" s="16"/>
      <c r="O66" s="21"/>
    </row>
    <row r="67" spans="1:15" ht="18.75" customHeight="1" thickBot="1">
      <c r="A67" s="893" t="s">
        <v>470</v>
      </c>
      <c r="B67" s="894"/>
      <c r="C67" s="894"/>
      <c r="D67" s="894"/>
      <c r="E67" s="894"/>
      <c r="F67" s="894"/>
      <c r="G67" s="894"/>
      <c r="H67" s="894"/>
      <c r="I67" s="894"/>
      <c r="J67" s="894"/>
      <c r="K67" s="894"/>
      <c r="L67" s="894"/>
      <c r="M67" s="894"/>
      <c r="N67" s="894"/>
      <c r="O67" s="895"/>
    </row>
  </sheetData>
  <mergeCells count="156">
    <mergeCell ref="C13:D13"/>
    <mergeCell ref="C26:J26"/>
    <mergeCell ref="A19:A29"/>
    <mergeCell ref="A30:A33"/>
    <mergeCell ref="C30:J30"/>
    <mergeCell ref="C33:J33"/>
    <mergeCell ref="C25:J25"/>
    <mergeCell ref="C19:J19"/>
    <mergeCell ref="C22:C24"/>
    <mergeCell ref="C17:D17"/>
    <mergeCell ref="L60:O60"/>
    <mergeCell ref="C62:O62"/>
    <mergeCell ref="A34:A52"/>
    <mergeCell ref="A53:A61"/>
    <mergeCell ref="A62:A66"/>
    <mergeCell ref="B62:B66"/>
    <mergeCell ref="L65:O65"/>
    <mergeCell ref="C54:J54"/>
    <mergeCell ref="L55:O55"/>
    <mergeCell ref="C56:J56"/>
    <mergeCell ref="C52:J52"/>
    <mergeCell ref="L52:O52"/>
    <mergeCell ref="L53:O53"/>
    <mergeCell ref="C61:J61"/>
    <mergeCell ref="L61:O61"/>
    <mergeCell ref="C57:J57"/>
    <mergeCell ref="L57:O57"/>
    <mergeCell ref="C58:J58"/>
    <mergeCell ref="L58:O58"/>
    <mergeCell ref="C60:J60"/>
    <mergeCell ref="L54:O54"/>
    <mergeCell ref="C55:J55"/>
    <mergeCell ref="C59:J59"/>
    <mergeCell ref="L59:O59"/>
    <mergeCell ref="L56:O56"/>
    <mergeCell ref="L49:O49"/>
    <mergeCell ref="D50:J50"/>
    <mergeCell ref="L50:O50"/>
    <mergeCell ref="C51:J51"/>
    <mergeCell ref="L51:O51"/>
    <mergeCell ref="C45:J45"/>
    <mergeCell ref="L45:O45"/>
    <mergeCell ref="C46:C50"/>
    <mergeCell ref="D46:J46"/>
    <mergeCell ref="L46:O46"/>
    <mergeCell ref="D47:J47"/>
    <mergeCell ref="L47:O47"/>
    <mergeCell ref="D48:J48"/>
    <mergeCell ref="L48:O48"/>
    <mergeCell ref="D49:J49"/>
    <mergeCell ref="C42:C44"/>
    <mergeCell ref="D42:J42"/>
    <mergeCell ref="L42:O42"/>
    <mergeCell ref="D43:J43"/>
    <mergeCell ref="L43:O43"/>
    <mergeCell ref="D44:J44"/>
    <mergeCell ref="L44:O44"/>
    <mergeCell ref="C41:J41"/>
    <mergeCell ref="L41:O41"/>
    <mergeCell ref="C35:C40"/>
    <mergeCell ref="D35:J35"/>
    <mergeCell ref="L35:O35"/>
    <mergeCell ref="D36:J36"/>
    <mergeCell ref="L36:O36"/>
    <mergeCell ref="D39:J39"/>
    <mergeCell ref="L32:O32"/>
    <mergeCell ref="C34:J34"/>
    <mergeCell ref="L34:O34"/>
    <mergeCell ref="D40:J40"/>
    <mergeCell ref="L40:O40"/>
    <mergeCell ref="L39:O39"/>
    <mergeCell ref="D37:J37"/>
    <mergeCell ref="L37:O37"/>
    <mergeCell ref="D38:J38"/>
    <mergeCell ref="L38:O38"/>
    <mergeCell ref="L29:O29"/>
    <mergeCell ref="L30:O30"/>
    <mergeCell ref="C31:J31"/>
    <mergeCell ref="L31:O31"/>
    <mergeCell ref="C29:J29"/>
    <mergeCell ref="C32:J32"/>
    <mergeCell ref="L25:O25"/>
    <mergeCell ref="A67:O67"/>
    <mergeCell ref="E65:F65"/>
    <mergeCell ref="E63:F63"/>
    <mergeCell ref="L33:O33"/>
    <mergeCell ref="C27:J27"/>
    <mergeCell ref="L27:O27"/>
    <mergeCell ref="C28:J28"/>
    <mergeCell ref="L28:O28"/>
    <mergeCell ref="L22:O22"/>
    <mergeCell ref="D23:J23"/>
    <mergeCell ref="L23:O23"/>
    <mergeCell ref="D24:J24"/>
    <mergeCell ref="L24:O24"/>
    <mergeCell ref="D22:J22"/>
    <mergeCell ref="L19:O19"/>
    <mergeCell ref="C20:J20"/>
    <mergeCell ref="L20:O20"/>
    <mergeCell ref="C21:J21"/>
    <mergeCell ref="L21:O21"/>
    <mergeCell ref="C18:J18"/>
    <mergeCell ref="L18:O18"/>
    <mergeCell ref="L15:O15"/>
    <mergeCell ref="C16:D16"/>
    <mergeCell ref="E16:J16"/>
    <mergeCell ref="L16:O16"/>
    <mergeCell ref="E17:J17"/>
    <mergeCell ref="A13:A18"/>
    <mergeCell ref="E13:J13"/>
    <mergeCell ref="L13:O13"/>
    <mergeCell ref="B14:B18"/>
    <mergeCell ref="C14:D14"/>
    <mergeCell ref="E14:J14"/>
    <mergeCell ref="L14:O14"/>
    <mergeCell ref="C15:D15"/>
    <mergeCell ref="E15:J15"/>
    <mergeCell ref="L17:O17"/>
    <mergeCell ref="L11:O11"/>
    <mergeCell ref="C12:D12"/>
    <mergeCell ref="H12:J12"/>
    <mergeCell ref="K12:M12"/>
    <mergeCell ref="N12:O12"/>
    <mergeCell ref="C11:D11"/>
    <mergeCell ref="H11:J11"/>
    <mergeCell ref="L9:O9"/>
    <mergeCell ref="C10:D10"/>
    <mergeCell ref="H10:J10"/>
    <mergeCell ref="L10:O10"/>
    <mergeCell ref="C9:D9"/>
    <mergeCell ref="E9:H9"/>
    <mergeCell ref="E6:J6"/>
    <mergeCell ref="C7:D7"/>
    <mergeCell ref="E7:J7"/>
    <mergeCell ref="C8:D8"/>
    <mergeCell ref="E8:H8"/>
    <mergeCell ref="C3:D3"/>
    <mergeCell ref="E3:J3"/>
    <mergeCell ref="C6:D6"/>
    <mergeCell ref="L3:O3"/>
    <mergeCell ref="C4:D4"/>
    <mergeCell ref="E4:J4"/>
    <mergeCell ref="C5:D5"/>
    <mergeCell ref="E5:J5"/>
    <mergeCell ref="L5:O5"/>
    <mergeCell ref="L6:O6"/>
    <mergeCell ref="Q1:Q51"/>
    <mergeCell ref="I65:K65"/>
    <mergeCell ref="C53:H53"/>
    <mergeCell ref="L26:O26"/>
    <mergeCell ref="A1:C2"/>
    <mergeCell ref="D1:K2"/>
    <mergeCell ref="L1:O1"/>
    <mergeCell ref="L2:O2"/>
    <mergeCell ref="A3:A12"/>
    <mergeCell ref="B3:B12"/>
  </mergeCells>
  <conditionalFormatting sqref="J53">
    <cfRule type="cellIs" priority="1" dxfId="0" operator="lessThanOrEqual" stopIfTrue="1">
      <formula>0</formula>
    </cfRule>
  </conditionalFormatting>
  <conditionalFormatting sqref="K14:O17">
    <cfRule type="cellIs" priority="2" dxfId="2" operator="equal" stopIfTrue="1">
      <formula>0</formula>
    </cfRule>
  </conditionalFormatting>
  <hyperlinks>
    <hyperlink ref="Q1:Q51" location="'Cmpt''n'!A1" display="HOME"/>
  </hyperlinks>
  <printOptions horizontalCentered="1"/>
  <pageMargins left="0.6" right="0.6" top="0.31" bottom="0.5" header="0.2" footer="0.5"/>
  <pageSetup horizontalDpi="600" verticalDpi="600" orientation="portrait" paperSize="5" scale="70" r:id="rId2"/>
  <drawing r:id="rId1"/>
</worksheet>
</file>

<file path=xl/worksheets/sheet3.xml><?xml version="1.0" encoding="utf-8"?>
<worksheet xmlns="http://schemas.openxmlformats.org/spreadsheetml/2006/main" xmlns:r="http://schemas.openxmlformats.org/officeDocument/2006/relationships">
  <dimension ref="A1:M51"/>
  <sheetViews>
    <sheetView view="pageBreakPreview" zoomScale="85" zoomScaleNormal="55" zoomScaleSheetLayoutView="85" workbookViewId="0" topLeftCell="B37">
      <selection activeCell="L7" sqref="L7"/>
    </sheetView>
  </sheetViews>
  <sheetFormatPr defaultColWidth="9.33203125" defaultRowHeight="12.75"/>
  <cols>
    <col min="1" max="1" width="6.5" style="0" customWidth="1"/>
    <col min="2" max="2" width="7.33203125" style="0" customWidth="1"/>
    <col min="3" max="3" width="15.33203125" style="0" customWidth="1"/>
    <col min="4" max="4" width="5.16015625" style="0" customWidth="1"/>
    <col min="5" max="5" width="24.16015625" style="0" customWidth="1"/>
    <col min="6" max="6" width="8.16015625" style="0" customWidth="1"/>
    <col min="7" max="7" width="9.16015625" style="0" customWidth="1"/>
    <col min="8" max="8" width="19.5" style="0" customWidth="1"/>
    <col min="9" max="9" width="5.16015625" style="0" customWidth="1"/>
    <col min="10" max="10" width="5.5" style="0" customWidth="1"/>
    <col min="11" max="11" width="10.66015625" style="0" customWidth="1"/>
    <col min="12" max="12" width="27.16015625" style="0" customWidth="1"/>
  </cols>
  <sheetData>
    <row r="1" spans="1:13" ht="24.75" customHeight="1" thickBot="1">
      <c r="A1" s="804"/>
      <c r="B1" s="805"/>
      <c r="C1" s="805"/>
      <c r="D1" s="808" t="s">
        <v>521</v>
      </c>
      <c r="E1" s="805"/>
      <c r="F1" s="805"/>
      <c r="G1" s="805"/>
      <c r="H1" s="805"/>
      <c r="I1" s="805"/>
      <c r="J1" s="805"/>
      <c r="K1" s="809"/>
      <c r="L1" s="38" t="s">
        <v>472</v>
      </c>
      <c r="M1" s="795" t="s">
        <v>679</v>
      </c>
    </row>
    <row r="2" spans="1:13" ht="24.75" customHeight="1" thickBot="1">
      <c r="A2" s="806"/>
      <c r="B2" s="807"/>
      <c r="C2" s="807"/>
      <c r="D2" s="807"/>
      <c r="E2" s="807"/>
      <c r="F2" s="807"/>
      <c r="G2" s="807"/>
      <c r="H2" s="807"/>
      <c r="I2" s="807"/>
      <c r="J2" s="807"/>
      <c r="K2" s="810"/>
      <c r="L2" s="39"/>
      <c r="M2" s="795"/>
    </row>
    <row r="3" spans="1:13" ht="24.75" customHeight="1" thickBot="1">
      <c r="A3" s="957"/>
      <c r="B3" s="960" t="s">
        <v>520</v>
      </c>
      <c r="C3" s="961"/>
      <c r="D3" s="962" t="str">
        <f>IF(NIC="","",IF(person="AOP","",NIC))</f>
        <v>35201-1514787-5</v>
      </c>
      <c r="E3" s="962"/>
      <c r="F3" s="962"/>
      <c r="G3" s="962"/>
      <c r="H3" s="962"/>
      <c r="I3" s="962"/>
      <c r="J3" s="963"/>
      <c r="K3" s="30" t="s">
        <v>451</v>
      </c>
      <c r="L3" s="45" t="str">
        <f>NTN</f>
        <v>1298149-4</v>
      </c>
      <c r="M3" s="795"/>
    </row>
    <row r="4" spans="1:13" ht="24.75" customHeight="1" thickBot="1">
      <c r="A4" s="958"/>
      <c r="B4" s="964" t="s">
        <v>439</v>
      </c>
      <c r="C4" s="965"/>
      <c r="D4" s="962" t="str">
        <f>IF(person="","",IF(person="AOP",BusinessName,TaxpayerName))</f>
        <v>M.WASEEM GHAFOOR</v>
      </c>
      <c r="E4" s="962"/>
      <c r="F4" s="962"/>
      <c r="G4" s="962"/>
      <c r="H4" s="962"/>
      <c r="I4" s="962"/>
      <c r="J4" s="963"/>
      <c r="K4" s="30" t="s">
        <v>473</v>
      </c>
      <c r="L4" s="40">
        <v>2009</v>
      </c>
      <c r="M4" s="795"/>
    </row>
    <row r="5" spans="1:13" ht="24.75" customHeight="1" thickBot="1">
      <c r="A5" s="959"/>
      <c r="B5" s="966" t="s">
        <v>474</v>
      </c>
      <c r="C5" s="967"/>
      <c r="D5" s="968" t="str">
        <f>BusinessName</f>
        <v>WASEEM SHOE MAKER</v>
      </c>
      <c r="E5" s="968"/>
      <c r="F5" s="968"/>
      <c r="G5" s="968"/>
      <c r="H5" s="968"/>
      <c r="I5" s="968"/>
      <c r="J5" s="969"/>
      <c r="K5" s="31" t="s">
        <v>456</v>
      </c>
      <c r="L5" s="296" t="s">
        <v>83</v>
      </c>
      <c r="M5" s="795"/>
    </row>
    <row r="6" spans="1:13" ht="24.75" customHeight="1" thickBot="1">
      <c r="A6" s="981" t="s">
        <v>478</v>
      </c>
      <c r="B6" s="970" t="s">
        <v>475</v>
      </c>
      <c r="C6" s="971"/>
      <c r="D6" s="971"/>
      <c r="E6" s="972"/>
      <c r="F6" s="25" t="s">
        <v>449</v>
      </c>
      <c r="G6" s="973" t="s">
        <v>480</v>
      </c>
      <c r="H6" s="973"/>
      <c r="I6" s="974"/>
      <c r="J6" s="35" t="s">
        <v>481</v>
      </c>
      <c r="K6" s="36" t="s">
        <v>449</v>
      </c>
      <c r="L6" s="26" t="s">
        <v>482</v>
      </c>
      <c r="M6" s="795"/>
    </row>
    <row r="7" spans="1:13" ht="24.75" customHeight="1">
      <c r="A7" s="982"/>
      <c r="B7" s="32">
        <v>42</v>
      </c>
      <c r="C7" s="975" t="s">
        <v>487</v>
      </c>
      <c r="D7" s="976"/>
      <c r="E7" s="977"/>
      <c r="F7" s="59">
        <v>64011</v>
      </c>
      <c r="G7" s="953">
        <f>IF(ISERROR(L7/J7*100),"",IF(L7="","",SUM(L7/J7*100)))</f>
        <v>0</v>
      </c>
      <c r="H7" s="953"/>
      <c r="I7" s="954"/>
      <c r="J7" s="60">
        <v>2</v>
      </c>
      <c r="K7" s="55">
        <v>92011</v>
      </c>
      <c r="L7" s="42">
        <v>0</v>
      </c>
      <c r="M7" s="795"/>
    </row>
    <row r="8" spans="1:13" ht="24.75" customHeight="1">
      <c r="A8" s="982"/>
      <c r="B8" s="33">
        <v>43</v>
      </c>
      <c r="C8" s="978"/>
      <c r="D8" s="979"/>
      <c r="E8" s="980"/>
      <c r="F8" s="56">
        <v>64012</v>
      </c>
      <c r="G8" s="953">
        <f aca="true" t="shared" si="0" ref="G8:G28">IF(ISERROR(L8/J8*100),"",IF(L8="","",SUM(L8/J8*100)))</f>
        <v>0</v>
      </c>
      <c r="H8" s="953"/>
      <c r="I8" s="954"/>
      <c r="J8" s="61">
        <v>1</v>
      </c>
      <c r="K8" s="56">
        <v>92012</v>
      </c>
      <c r="L8" s="42">
        <v>0</v>
      </c>
      <c r="M8" s="795"/>
    </row>
    <row r="9" spans="1:13" ht="24.75" customHeight="1">
      <c r="A9" s="982"/>
      <c r="B9" s="33"/>
      <c r="C9" s="951"/>
      <c r="D9" s="883"/>
      <c r="E9" s="952"/>
      <c r="F9" s="56">
        <v>64015</v>
      </c>
      <c r="G9" s="953">
        <f t="shared" si="0"/>
      </c>
      <c r="H9" s="953"/>
      <c r="I9" s="954"/>
      <c r="J9" s="62"/>
      <c r="K9" s="56">
        <v>92015</v>
      </c>
      <c r="L9" s="42"/>
      <c r="M9" s="795"/>
    </row>
    <row r="10" spans="1:13" ht="24.75" customHeight="1">
      <c r="A10" s="982"/>
      <c r="B10" s="33">
        <v>44</v>
      </c>
      <c r="C10" s="948" t="s">
        <v>486</v>
      </c>
      <c r="D10" s="949"/>
      <c r="E10" s="950"/>
      <c r="F10" s="56">
        <v>64032</v>
      </c>
      <c r="G10" s="953">
        <f t="shared" si="0"/>
      </c>
      <c r="H10" s="953"/>
      <c r="I10" s="954"/>
      <c r="J10" s="61">
        <v>10</v>
      </c>
      <c r="K10" s="56">
        <v>92032</v>
      </c>
      <c r="L10" s="42"/>
      <c r="M10" s="795"/>
    </row>
    <row r="11" spans="1:13" ht="24.75" customHeight="1">
      <c r="A11" s="982"/>
      <c r="B11" s="33">
        <v>45</v>
      </c>
      <c r="C11" s="951"/>
      <c r="D11" s="883"/>
      <c r="E11" s="952"/>
      <c r="F11" s="56">
        <v>64033</v>
      </c>
      <c r="G11" s="953">
        <f t="shared" si="0"/>
      </c>
      <c r="H11" s="953"/>
      <c r="I11" s="954"/>
      <c r="J11" s="63">
        <v>7.5</v>
      </c>
      <c r="K11" s="56">
        <v>92033</v>
      </c>
      <c r="L11" s="42"/>
      <c r="M11" s="795"/>
    </row>
    <row r="12" spans="1:13" ht="24.75" customHeight="1">
      <c r="A12" s="982"/>
      <c r="B12" s="33">
        <v>46</v>
      </c>
      <c r="C12" s="955" t="s">
        <v>488</v>
      </c>
      <c r="D12" s="887"/>
      <c r="E12" s="956"/>
      <c r="F12" s="56">
        <v>64041</v>
      </c>
      <c r="G12" s="953">
        <f>'Cmpt''n'!X131</f>
        <v>0</v>
      </c>
      <c r="H12" s="953"/>
      <c r="I12" s="954"/>
      <c r="J12" s="61">
        <v>10</v>
      </c>
      <c r="K12" s="56">
        <v>92041</v>
      </c>
      <c r="L12" s="42">
        <f>'Cmpt''n'!AE131</f>
        <v>0</v>
      </c>
      <c r="M12" s="795"/>
    </row>
    <row r="13" spans="1:13" ht="24.75" customHeight="1">
      <c r="A13" s="982"/>
      <c r="B13" s="33">
        <v>47</v>
      </c>
      <c r="C13" s="948" t="s">
        <v>489</v>
      </c>
      <c r="D13" s="949"/>
      <c r="E13" s="950"/>
      <c r="F13" s="56">
        <v>640511</v>
      </c>
      <c r="G13" s="953">
        <f t="shared" si="0"/>
      </c>
      <c r="H13" s="953"/>
      <c r="I13" s="954"/>
      <c r="J13" s="61">
        <v>15</v>
      </c>
      <c r="K13" s="56">
        <v>920511</v>
      </c>
      <c r="L13" s="42"/>
      <c r="M13" s="795"/>
    </row>
    <row r="14" spans="1:13" ht="24.75" customHeight="1">
      <c r="A14" s="982"/>
      <c r="B14" s="33">
        <v>48</v>
      </c>
      <c r="C14" s="951"/>
      <c r="D14" s="883"/>
      <c r="E14" s="952"/>
      <c r="F14" s="56">
        <v>640512</v>
      </c>
      <c r="G14" s="953">
        <f t="shared" si="0"/>
      </c>
      <c r="H14" s="953"/>
      <c r="I14" s="954"/>
      <c r="J14" s="62"/>
      <c r="K14" s="56">
        <v>920512</v>
      </c>
      <c r="L14" s="42"/>
      <c r="M14" s="795"/>
    </row>
    <row r="15" spans="1:13" ht="24.75" customHeight="1">
      <c r="A15" s="982"/>
      <c r="B15" s="33">
        <v>49</v>
      </c>
      <c r="C15" s="955" t="s">
        <v>490</v>
      </c>
      <c r="D15" s="887"/>
      <c r="E15" s="956"/>
      <c r="F15" s="56">
        <v>640521</v>
      </c>
      <c r="G15" s="953">
        <f t="shared" si="0"/>
      </c>
      <c r="H15" s="953"/>
      <c r="I15" s="954"/>
      <c r="J15" s="61">
        <v>6</v>
      </c>
      <c r="K15" s="56">
        <v>920521</v>
      </c>
      <c r="L15" s="42"/>
      <c r="M15" s="795"/>
    </row>
    <row r="16" spans="1:13" ht="24.75" customHeight="1">
      <c r="A16" s="982"/>
      <c r="B16" s="33">
        <v>50</v>
      </c>
      <c r="C16" s="955" t="s">
        <v>491</v>
      </c>
      <c r="D16" s="887"/>
      <c r="E16" s="956"/>
      <c r="F16" s="56">
        <v>640524</v>
      </c>
      <c r="G16" s="953">
        <f t="shared" si="0"/>
      </c>
      <c r="H16" s="953"/>
      <c r="I16" s="954"/>
      <c r="J16" s="61">
        <v>5</v>
      </c>
      <c r="K16" s="56">
        <v>920524</v>
      </c>
      <c r="L16" s="42"/>
      <c r="M16" s="795"/>
    </row>
    <row r="17" spans="1:13" ht="24.75" customHeight="1">
      <c r="A17" s="982"/>
      <c r="B17" s="33">
        <v>51</v>
      </c>
      <c r="C17" s="955" t="s">
        <v>492</v>
      </c>
      <c r="D17" s="887"/>
      <c r="E17" s="956"/>
      <c r="F17" s="56">
        <v>640525</v>
      </c>
      <c r="G17" s="953">
        <f t="shared" si="0"/>
      </c>
      <c r="H17" s="953"/>
      <c r="I17" s="954"/>
      <c r="J17" s="61">
        <v>10</v>
      </c>
      <c r="K17" s="56">
        <v>920525</v>
      </c>
      <c r="L17" s="42"/>
      <c r="M17" s="795"/>
    </row>
    <row r="18" spans="1:13" ht="24.75" customHeight="1">
      <c r="A18" s="982"/>
      <c r="B18" s="33">
        <v>52</v>
      </c>
      <c r="C18" s="948" t="s">
        <v>493</v>
      </c>
      <c r="D18" s="949"/>
      <c r="E18" s="950"/>
      <c r="F18" s="56">
        <v>640611</v>
      </c>
      <c r="G18" s="953">
        <f t="shared" si="0"/>
      </c>
      <c r="H18" s="953"/>
      <c r="I18" s="954"/>
      <c r="J18" s="63">
        <v>3.5</v>
      </c>
      <c r="K18" s="56">
        <v>920611</v>
      </c>
      <c r="L18" s="42"/>
      <c r="M18" s="795"/>
    </row>
    <row r="19" spans="1:13" ht="24.75" customHeight="1">
      <c r="A19" s="982"/>
      <c r="B19" s="33">
        <v>53</v>
      </c>
      <c r="C19" s="978"/>
      <c r="D19" s="979"/>
      <c r="E19" s="980"/>
      <c r="F19" s="56">
        <v>640612</v>
      </c>
      <c r="G19" s="953">
        <f t="shared" si="0"/>
      </c>
      <c r="H19" s="953"/>
      <c r="I19" s="954"/>
      <c r="J19" s="63">
        <v>1.5</v>
      </c>
      <c r="K19" s="56">
        <v>920612</v>
      </c>
      <c r="L19" s="42"/>
      <c r="M19" s="795"/>
    </row>
    <row r="20" spans="1:13" ht="24.75" customHeight="1">
      <c r="A20" s="982"/>
      <c r="B20" s="33">
        <v>54</v>
      </c>
      <c r="C20" s="951"/>
      <c r="D20" s="883"/>
      <c r="E20" s="952"/>
      <c r="F20" s="56">
        <v>640613</v>
      </c>
      <c r="G20" s="953">
        <f t="shared" si="0"/>
      </c>
      <c r="H20" s="953"/>
      <c r="I20" s="954"/>
      <c r="J20" s="62"/>
      <c r="K20" s="56">
        <v>920613</v>
      </c>
      <c r="L20" s="42"/>
      <c r="M20" s="795"/>
    </row>
    <row r="21" spans="1:13" ht="24.75" customHeight="1">
      <c r="A21" s="982"/>
      <c r="B21" s="33">
        <v>55</v>
      </c>
      <c r="C21" s="955" t="s">
        <v>494</v>
      </c>
      <c r="D21" s="887"/>
      <c r="E21" s="956"/>
      <c r="F21" s="56">
        <v>640614</v>
      </c>
      <c r="G21" s="953">
        <f>'Cmpt''n'!X133</f>
        <v>0</v>
      </c>
      <c r="H21" s="953"/>
      <c r="I21" s="954"/>
      <c r="J21" s="61">
        <v>1</v>
      </c>
      <c r="K21" s="56">
        <v>920614</v>
      </c>
      <c r="L21" s="42">
        <f>'Cmpt''n'!AE133</f>
        <v>0</v>
      </c>
      <c r="M21" s="795"/>
    </row>
    <row r="22" spans="1:13" ht="24.75" customHeight="1">
      <c r="A22" s="982"/>
      <c r="B22" s="33">
        <v>56</v>
      </c>
      <c r="C22" s="948" t="s">
        <v>495</v>
      </c>
      <c r="D22" s="986"/>
      <c r="E22" s="987"/>
      <c r="F22" s="57">
        <v>640621</v>
      </c>
      <c r="G22" s="953">
        <f t="shared" si="0"/>
        <v>0</v>
      </c>
      <c r="H22" s="953"/>
      <c r="I22" s="954"/>
      <c r="J22" s="64">
        <v>6</v>
      </c>
      <c r="K22" s="57">
        <v>920621</v>
      </c>
      <c r="L22" s="526">
        <f>'Cmpt''n'!AB115</f>
        <v>0</v>
      </c>
      <c r="M22" s="795"/>
    </row>
    <row r="23" spans="1:13" ht="24.75" customHeight="1">
      <c r="A23" s="982"/>
      <c r="B23" s="33">
        <v>57</v>
      </c>
      <c r="C23" s="978" t="s">
        <v>479</v>
      </c>
      <c r="D23" s="984"/>
      <c r="E23" s="985"/>
      <c r="F23" s="55">
        <v>640622</v>
      </c>
      <c r="G23" s="953">
        <f>'Cmpt''n'!X134</f>
        <v>0</v>
      </c>
      <c r="H23" s="953"/>
      <c r="I23" s="954"/>
      <c r="J23" s="61">
        <v>2</v>
      </c>
      <c r="K23" s="56">
        <v>920622</v>
      </c>
      <c r="L23" s="534">
        <f>'Cmpt''n'!AE134</f>
        <v>0</v>
      </c>
      <c r="M23" s="795"/>
    </row>
    <row r="24" spans="1:13" ht="24.75" customHeight="1">
      <c r="A24" s="982"/>
      <c r="B24" s="33"/>
      <c r="C24" s="978"/>
      <c r="D24" s="984"/>
      <c r="E24" s="985"/>
      <c r="F24" s="56">
        <v>640623</v>
      </c>
      <c r="G24" s="953">
        <f t="shared" si="0"/>
      </c>
      <c r="H24" s="953"/>
      <c r="I24" s="954"/>
      <c r="J24" s="62"/>
      <c r="K24" s="56">
        <v>920623</v>
      </c>
      <c r="L24" s="41"/>
      <c r="M24" s="795"/>
    </row>
    <row r="25" spans="1:13" ht="24.75" customHeight="1">
      <c r="A25" s="982"/>
      <c r="B25" s="33">
        <v>58</v>
      </c>
      <c r="C25" s="955" t="s">
        <v>497</v>
      </c>
      <c r="D25" s="887"/>
      <c r="E25" s="956"/>
      <c r="F25" s="56">
        <v>640631</v>
      </c>
      <c r="G25" s="953">
        <f>'Cmpt''n'!X132</f>
        <v>0</v>
      </c>
      <c r="H25" s="953"/>
      <c r="I25" s="954"/>
      <c r="J25" s="61">
        <v>6</v>
      </c>
      <c r="K25" s="56">
        <v>920631</v>
      </c>
      <c r="L25" s="42">
        <f>'Cmpt''n'!AE132</f>
        <v>0</v>
      </c>
      <c r="M25" s="795"/>
    </row>
    <row r="26" spans="1:13" ht="24.75" customHeight="1">
      <c r="A26" s="982"/>
      <c r="B26" s="33">
        <v>59</v>
      </c>
      <c r="C26" s="948" t="s">
        <v>496</v>
      </c>
      <c r="D26" s="949"/>
      <c r="E26" s="950"/>
      <c r="F26" s="56">
        <v>640641</v>
      </c>
      <c r="G26" s="953">
        <f t="shared" si="0"/>
      </c>
      <c r="H26" s="953"/>
      <c r="I26" s="954"/>
      <c r="J26" s="63">
        <v>0.5</v>
      </c>
      <c r="K26" s="56">
        <v>920641</v>
      </c>
      <c r="L26" s="42"/>
      <c r="M26" s="795"/>
    </row>
    <row r="27" spans="1:13" ht="24.75" customHeight="1">
      <c r="A27" s="982"/>
      <c r="B27" s="33">
        <v>60</v>
      </c>
      <c r="C27" s="951"/>
      <c r="D27" s="883"/>
      <c r="E27" s="952"/>
      <c r="F27" s="56">
        <v>64072</v>
      </c>
      <c r="G27" s="953">
        <f t="shared" si="0"/>
      </c>
      <c r="H27" s="953"/>
      <c r="I27" s="954"/>
      <c r="J27" s="61">
        <v>1</v>
      </c>
      <c r="K27" s="56">
        <v>92072</v>
      </c>
      <c r="L27" s="42"/>
      <c r="M27" s="795"/>
    </row>
    <row r="28" spans="1:13" ht="24.75" customHeight="1">
      <c r="A28" s="982"/>
      <c r="B28" s="33">
        <v>61</v>
      </c>
      <c r="C28" s="955" t="s">
        <v>498</v>
      </c>
      <c r="D28" s="887"/>
      <c r="E28" s="956"/>
      <c r="F28" s="56">
        <v>64075</v>
      </c>
      <c r="G28" s="953">
        <f t="shared" si="0"/>
      </c>
      <c r="H28" s="953"/>
      <c r="I28" s="954"/>
      <c r="J28" s="61">
        <v>5</v>
      </c>
      <c r="K28" s="56">
        <v>92075</v>
      </c>
      <c r="L28" s="42"/>
      <c r="M28" s="795"/>
    </row>
    <row r="29" spans="1:13" ht="24.75" customHeight="1">
      <c r="A29" s="982"/>
      <c r="B29" s="33">
        <v>62</v>
      </c>
      <c r="C29" s="955" t="s">
        <v>499</v>
      </c>
      <c r="D29" s="887"/>
      <c r="E29" s="956"/>
      <c r="F29" s="56">
        <v>64081</v>
      </c>
      <c r="G29" s="953">
        <f>'Cmpt''n'!X135</f>
        <v>0</v>
      </c>
      <c r="H29" s="953"/>
      <c r="I29" s="954"/>
      <c r="J29" s="65">
        <v>5</v>
      </c>
      <c r="K29" s="56">
        <v>92081</v>
      </c>
      <c r="L29" s="42">
        <f>'Cmpt''n'!AE135</f>
        <v>0</v>
      </c>
      <c r="M29" s="795"/>
    </row>
    <row r="30" spans="1:13" ht="24.75" customHeight="1">
      <c r="A30" s="982"/>
      <c r="B30" s="33">
        <v>63</v>
      </c>
      <c r="C30" s="955" t="s">
        <v>500</v>
      </c>
      <c r="D30" s="887"/>
      <c r="E30" s="956"/>
      <c r="F30" s="56">
        <v>64091</v>
      </c>
      <c r="G30" s="953">
        <f>'Cmpt''n'!X137</f>
        <v>0</v>
      </c>
      <c r="H30" s="953"/>
      <c r="I30" s="954"/>
      <c r="J30" s="61">
        <v>10</v>
      </c>
      <c r="K30" s="56">
        <v>92091</v>
      </c>
      <c r="L30" s="42">
        <f>'Cmpt''n'!AE137</f>
        <v>0</v>
      </c>
      <c r="M30" s="795"/>
    </row>
    <row r="31" spans="1:13" ht="24.75" customHeight="1">
      <c r="A31" s="982"/>
      <c r="B31" s="33">
        <v>64</v>
      </c>
      <c r="C31" s="955" t="s">
        <v>501</v>
      </c>
      <c r="D31" s="887"/>
      <c r="E31" s="956"/>
      <c r="F31" s="56">
        <v>64092</v>
      </c>
      <c r="G31" s="953">
        <f>'Cmpt''n'!X138</f>
        <v>0</v>
      </c>
      <c r="H31" s="953"/>
      <c r="I31" s="954"/>
      <c r="J31" s="61">
        <v>20</v>
      </c>
      <c r="K31" s="56">
        <v>92092</v>
      </c>
      <c r="L31" s="42">
        <f>'Cmpt''n'!AE138</f>
        <v>0</v>
      </c>
      <c r="M31" s="795"/>
    </row>
    <row r="32" spans="1:13" ht="24.75" customHeight="1">
      <c r="A32" s="982"/>
      <c r="B32" s="33">
        <v>65</v>
      </c>
      <c r="C32" s="955" t="s">
        <v>502</v>
      </c>
      <c r="D32" s="887"/>
      <c r="E32" s="956"/>
      <c r="F32" s="56">
        <v>64101</v>
      </c>
      <c r="G32" s="953">
        <f>'Cmpt''n'!X139</f>
        <v>0</v>
      </c>
      <c r="H32" s="953"/>
      <c r="I32" s="954"/>
      <c r="J32" s="61">
        <v>10</v>
      </c>
      <c r="K32" s="56">
        <v>92101</v>
      </c>
      <c r="L32" s="42">
        <f>'Cmpt''n'!AE139</f>
        <v>0</v>
      </c>
      <c r="M32" s="795"/>
    </row>
    <row r="33" spans="1:13" ht="24.75" customHeight="1">
      <c r="A33" s="982"/>
      <c r="B33" s="33">
        <v>66</v>
      </c>
      <c r="C33" s="955" t="s">
        <v>503</v>
      </c>
      <c r="D33" s="887"/>
      <c r="E33" s="956"/>
      <c r="F33" s="56">
        <v>64121</v>
      </c>
      <c r="G33" s="953">
        <f>'Cmpt''n'!X140</f>
        <v>0</v>
      </c>
      <c r="H33" s="953"/>
      <c r="I33" s="954"/>
      <c r="J33" s="61">
        <v>10</v>
      </c>
      <c r="K33" s="56">
        <v>92121</v>
      </c>
      <c r="L33" s="42">
        <f>'Cmpt''n'!AE140</f>
        <v>0</v>
      </c>
      <c r="M33" s="795"/>
    </row>
    <row r="34" spans="1:13" ht="24.75" customHeight="1">
      <c r="A34" s="982"/>
      <c r="B34" s="33">
        <v>67</v>
      </c>
      <c r="C34" s="955" t="s">
        <v>504</v>
      </c>
      <c r="D34" s="887"/>
      <c r="E34" s="956"/>
      <c r="F34" s="56">
        <v>64122</v>
      </c>
      <c r="G34" s="953">
        <f>'Cmpt''n'!X141</f>
        <v>0</v>
      </c>
      <c r="H34" s="953"/>
      <c r="I34" s="954"/>
      <c r="J34" s="61">
        <v>5</v>
      </c>
      <c r="K34" s="56">
        <v>92122</v>
      </c>
      <c r="L34" s="42">
        <f>'Cmpt''n'!AE141</f>
        <v>0</v>
      </c>
      <c r="M34" s="795"/>
    </row>
    <row r="35" spans="1:13" ht="24.75" customHeight="1">
      <c r="A35" s="982"/>
      <c r="B35" s="33">
        <v>68</v>
      </c>
      <c r="C35" s="955" t="s">
        <v>505</v>
      </c>
      <c r="D35" s="887"/>
      <c r="E35" s="956"/>
      <c r="F35" s="72"/>
      <c r="G35" s="988"/>
      <c r="H35" s="988"/>
      <c r="I35" s="989"/>
      <c r="J35" s="66"/>
      <c r="K35" s="56">
        <v>92141</v>
      </c>
      <c r="L35" s="43"/>
      <c r="M35" s="795"/>
    </row>
    <row r="36" spans="1:13" ht="24.75" customHeight="1" thickBot="1">
      <c r="A36" s="983"/>
      <c r="B36" s="34">
        <v>69</v>
      </c>
      <c r="C36" s="990" t="s">
        <v>506</v>
      </c>
      <c r="D36" s="901"/>
      <c r="E36" s="991"/>
      <c r="F36" s="58">
        <v>64142</v>
      </c>
      <c r="G36" s="953">
        <f>'Cmpt''n'!X130</f>
        <v>0</v>
      </c>
      <c r="H36" s="953"/>
      <c r="I36" s="954"/>
      <c r="J36" s="67">
        <v>4</v>
      </c>
      <c r="K36" s="58">
        <v>92142</v>
      </c>
      <c r="L36" s="44">
        <f>'Cmpt''n'!AE130</f>
        <v>0</v>
      </c>
      <c r="M36" s="795"/>
    </row>
    <row r="37" spans="1:13" ht="24.75" customHeight="1">
      <c r="A37" s="992" t="s">
        <v>484</v>
      </c>
      <c r="B37" s="33">
        <v>70</v>
      </c>
      <c r="C37" s="995" t="s">
        <v>507</v>
      </c>
      <c r="D37" s="903"/>
      <c r="E37" s="996"/>
      <c r="F37" s="59">
        <v>310102</v>
      </c>
      <c r="G37" s="953">
        <f>'Cmpt''n'!P125</f>
        <v>0</v>
      </c>
      <c r="H37" s="953"/>
      <c r="I37" s="954"/>
      <c r="J37" s="68">
        <v>0.5</v>
      </c>
      <c r="K37" s="59">
        <v>920202</v>
      </c>
      <c r="L37" s="41">
        <f>'Cmpt''n'!Y125</f>
        <v>0</v>
      </c>
      <c r="M37" s="795"/>
    </row>
    <row r="38" spans="1:13" ht="24.75" customHeight="1" thickBot="1">
      <c r="A38" s="993"/>
      <c r="B38" s="33">
        <v>71</v>
      </c>
      <c r="C38" s="990" t="s">
        <v>508</v>
      </c>
      <c r="D38" s="901"/>
      <c r="E38" s="991"/>
      <c r="F38" s="58">
        <v>310103</v>
      </c>
      <c r="G38" s="953">
        <f>IF(ISERROR(L38/J38*100),"",IF(L38="","",SUM(L38/J38*100)))</f>
      </c>
      <c r="H38" s="953"/>
      <c r="I38" s="954"/>
      <c r="J38" s="69"/>
      <c r="K38" s="58">
        <v>920203</v>
      </c>
      <c r="L38" s="42"/>
      <c r="M38" s="795"/>
    </row>
    <row r="39" spans="1:13" ht="24.75" customHeight="1">
      <c r="A39" s="993"/>
      <c r="B39" s="33">
        <v>72</v>
      </c>
      <c r="C39" s="951" t="s">
        <v>509</v>
      </c>
      <c r="D39" s="883"/>
      <c r="E39" s="952"/>
      <c r="F39" s="55">
        <v>210101</v>
      </c>
      <c r="G39" s="953">
        <f>'Cmpt''n'!X136</f>
        <v>0</v>
      </c>
      <c r="H39" s="953"/>
      <c r="I39" s="954"/>
      <c r="J39" s="70"/>
      <c r="K39" s="55">
        <v>920235</v>
      </c>
      <c r="L39" s="42">
        <f>'Cmpt''n'!AE136</f>
        <v>0</v>
      </c>
      <c r="M39" s="795"/>
    </row>
    <row r="40" spans="1:13" ht="24.75" customHeight="1">
      <c r="A40" s="993"/>
      <c r="B40" s="33">
        <v>73</v>
      </c>
      <c r="C40" s="955" t="s">
        <v>510</v>
      </c>
      <c r="D40" s="887"/>
      <c r="E40" s="956"/>
      <c r="F40" s="56">
        <v>310431</v>
      </c>
      <c r="G40" s="953">
        <f>IF(ISERROR(L40/J40*100),"",IF(L40="","",SUM(L40/J40*100)))</f>
      </c>
      <c r="H40" s="953"/>
      <c r="I40" s="954"/>
      <c r="J40" s="61">
        <v>2</v>
      </c>
      <c r="K40" s="56">
        <v>920208</v>
      </c>
      <c r="L40" s="42"/>
      <c r="M40" s="795"/>
    </row>
    <row r="41" spans="1:13" ht="24.75" customHeight="1">
      <c r="A41" s="993"/>
      <c r="B41" s="33">
        <v>74</v>
      </c>
      <c r="C41" s="955" t="s">
        <v>511</v>
      </c>
      <c r="D41" s="887"/>
      <c r="E41" s="956"/>
      <c r="F41" s="56">
        <v>112001</v>
      </c>
      <c r="G41" s="953">
        <f>IF(ISERROR(L41/J41*100),"",IF(L41="","",SUM(L41/J41*100)))</f>
      </c>
      <c r="H41" s="953"/>
      <c r="I41" s="954"/>
      <c r="J41" s="63">
        <v>2.5</v>
      </c>
      <c r="K41" s="56">
        <v>920234</v>
      </c>
      <c r="L41" s="42"/>
      <c r="M41" s="795"/>
    </row>
    <row r="42" spans="1:13" ht="24.75" customHeight="1">
      <c r="A42" s="993"/>
      <c r="B42" s="33">
        <v>75</v>
      </c>
      <c r="C42" s="955" t="s">
        <v>512</v>
      </c>
      <c r="D42" s="887"/>
      <c r="E42" s="956"/>
      <c r="F42" s="56">
        <v>63311</v>
      </c>
      <c r="G42" s="953">
        <f>IF(ISERROR(L42/J42*100),"",IF(L42="","",SUM(L42/J42*100)))</f>
      </c>
      <c r="H42" s="953"/>
      <c r="I42" s="954"/>
      <c r="J42" s="61">
        <v>1</v>
      </c>
      <c r="K42" s="56">
        <v>920236</v>
      </c>
      <c r="L42" s="42"/>
      <c r="M42" s="795"/>
    </row>
    <row r="43" spans="1:13" ht="24.75" customHeight="1" thickBot="1">
      <c r="A43" s="994"/>
      <c r="B43" s="33">
        <v>76</v>
      </c>
      <c r="C43" s="990" t="s">
        <v>513</v>
      </c>
      <c r="D43" s="901"/>
      <c r="E43" s="991"/>
      <c r="F43" s="58">
        <v>118301</v>
      </c>
      <c r="G43" s="953">
        <f>IF(ISERROR(L43/J43*100),"",IF(L43="","",SUM(L43/J43*100)))</f>
      </c>
      <c r="H43" s="953"/>
      <c r="I43" s="954"/>
      <c r="J43" s="71"/>
      <c r="K43" s="56">
        <v>920211</v>
      </c>
      <c r="L43" s="42"/>
      <c r="M43" s="795"/>
    </row>
    <row r="44" spans="1:13" ht="24.75" customHeight="1" thickBot="1">
      <c r="A44" s="24"/>
      <c r="B44" s="27">
        <v>77</v>
      </c>
      <c r="C44" s="997" t="s">
        <v>514</v>
      </c>
      <c r="D44" s="998"/>
      <c r="E44" s="998"/>
      <c r="F44" s="998"/>
      <c r="G44" s="998"/>
      <c r="H44" s="998"/>
      <c r="I44" s="998"/>
      <c r="J44" s="998"/>
      <c r="K44" s="37">
        <v>9202</v>
      </c>
      <c r="L44" s="44">
        <f>SUM(L7:L43)</f>
        <v>0</v>
      </c>
      <c r="M44" s="795"/>
    </row>
    <row r="45" spans="1:13" ht="24.75" customHeight="1">
      <c r="A45" s="1017" t="s">
        <v>485</v>
      </c>
      <c r="B45" s="23" t="s">
        <v>434</v>
      </c>
      <c r="C45" s="999" t="str">
        <f>TaxpayerName</f>
        <v>M.WASEEM GHAFOOR</v>
      </c>
      <c r="D45" s="1000"/>
      <c r="E45" s="1000"/>
      <c r="F45" s="1000"/>
      <c r="G45" s="1000"/>
      <c r="H45" s="1001"/>
      <c r="I45" s="28"/>
      <c r="J45" s="1002" t="s">
        <v>483</v>
      </c>
      <c r="K45" s="941" t="s">
        <v>519</v>
      </c>
      <c r="L45" s="942"/>
      <c r="M45" s="795"/>
    </row>
    <row r="46" spans="1:13" ht="24.75" customHeight="1">
      <c r="A46" s="982"/>
      <c r="B46" s="1006" t="s">
        <v>476</v>
      </c>
      <c r="C46" s="979"/>
      <c r="D46" s="1007"/>
      <c r="E46" s="1008" t="str">
        <f>NIC</f>
        <v>35201-1514787-5</v>
      </c>
      <c r="F46" s="1009"/>
      <c r="G46" s="1009"/>
      <c r="H46" s="1010" t="s">
        <v>477</v>
      </c>
      <c r="I46" s="1011"/>
      <c r="J46" s="982"/>
      <c r="K46" s="943"/>
      <c r="L46" s="944"/>
      <c r="M46" s="795"/>
    </row>
    <row r="47" spans="1:13" ht="3.75" customHeight="1">
      <c r="A47" s="982"/>
      <c r="B47" s="1012"/>
      <c r="C47" s="1012"/>
      <c r="D47" s="1012"/>
      <c r="E47" s="1013"/>
      <c r="F47" s="1013"/>
      <c r="G47" s="1013"/>
      <c r="H47" s="1012"/>
      <c r="I47" s="1012"/>
      <c r="J47" s="982"/>
      <c r="K47" s="943"/>
      <c r="L47" s="944"/>
      <c r="M47" s="795"/>
    </row>
    <row r="48" spans="1:13" ht="24.75" customHeight="1">
      <c r="A48" s="982"/>
      <c r="B48" s="1009"/>
      <c r="C48" s="1009"/>
      <c r="D48" s="1009"/>
      <c r="E48" s="1009"/>
      <c r="F48" s="1009"/>
      <c r="G48" s="1009"/>
      <c r="H48" s="1009"/>
      <c r="I48" s="29"/>
      <c r="J48" s="982"/>
      <c r="K48" s="943"/>
      <c r="L48" s="944"/>
      <c r="M48" s="795"/>
    </row>
    <row r="49" spans="1:13" ht="87.75" customHeight="1">
      <c r="A49" s="982"/>
      <c r="B49" s="1014" t="s">
        <v>516</v>
      </c>
      <c r="C49" s="1015"/>
      <c r="D49" s="1015"/>
      <c r="E49" s="1015"/>
      <c r="F49" s="1015"/>
      <c r="G49" s="1015"/>
      <c r="H49" s="1015"/>
      <c r="I49" s="1015"/>
      <c r="J49" s="982"/>
      <c r="K49" s="943"/>
      <c r="L49" s="944"/>
      <c r="M49" s="795"/>
    </row>
    <row r="50" spans="1:13" ht="21.75" customHeight="1" thickBot="1">
      <c r="A50" s="982"/>
      <c r="B50" s="1016" t="s">
        <v>518</v>
      </c>
      <c r="C50" s="1016"/>
      <c r="D50" s="947"/>
      <c r="E50" s="947"/>
      <c r="F50" s="947" t="s">
        <v>517</v>
      </c>
      <c r="G50" s="947"/>
      <c r="H50" s="947"/>
      <c r="I50" s="947"/>
      <c r="J50" s="983"/>
      <c r="K50" s="945"/>
      <c r="L50" s="946"/>
      <c r="M50" s="795"/>
    </row>
    <row r="51" spans="1:13" ht="19.5" customHeight="1" thickBot="1">
      <c r="A51" s="1003" t="s">
        <v>515</v>
      </c>
      <c r="B51" s="1004"/>
      <c r="C51" s="1004"/>
      <c r="D51" s="1004"/>
      <c r="E51" s="1004"/>
      <c r="F51" s="1004"/>
      <c r="G51" s="1004"/>
      <c r="H51" s="1004"/>
      <c r="I51" s="1004"/>
      <c r="J51" s="1004"/>
      <c r="K51" s="1004"/>
      <c r="L51" s="1005"/>
      <c r="M51" s="795"/>
    </row>
  </sheetData>
  <mergeCells count="97">
    <mergeCell ref="A51:L51"/>
    <mergeCell ref="B46:D46"/>
    <mergeCell ref="E46:G46"/>
    <mergeCell ref="H46:I46"/>
    <mergeCell ref="B47:I47"/>
    <mergeCell ref="B48:H48"/>
    <mergeCell ref="B49:I49"/>
    <mergeCell ref="B50:C50"/>
    <mergeCell ref="F50:G50"/>
    <mergeCell ref="A45:A50"/>
    <mergeCell ref="C43:E43"/>
    <mergeCell ref="G43:I43"/>
    <mergeCell ref="C44:J44"/>
    <mergeCell ref="C45:H45"/>
    <mergeCell ref="J45:J50"/>
    <mergeCell ref="G40:I40"/>
    <mergeCell ref="C41:E41"/>
    <mergeCell ref="G41:I41"/>
    <mergeCell ref="C42:E42"/>
    <mergeCell ref="G42:I42"/>
    <mergeCell ref="C36:E36"/>
    <mergeCell ref="G36:I36"/>
    <mergeCell ref="A37:A43"/>
    <mergeCell ref="C37:E37"/>
    <mergeCell ref="G37:I37"/>
    <mergeCell ref="C38:E38"/>
    <mergeCell ref="G38:I38"/>
    <mergeCell ref="C39:E39"/>
    <mergeCell ref="G39:I39"/>
    <mergeCell ref="C40:E40"/>
    <mergeCell ref="C34:E34"/>
    <mergeCell ref="G34:I34"/>
    <mergeCell ref="C35:E35"/>
    <mergeCell ref="G35:I35"/>
    <mergeCell ref="C32:E32"/>
    <mergeCell ref="G32:I32"/>
    <mergeCell ref="C33:E33"/>
    <mergeCell ref="G33:I33"/>
    <mergeCell ref="C30:E30"/>
    <mergeCell ref="G30:I30"/>
    <mergeCell ref="C31:E31"/>
    <mergeCell ref="G31:I31"/>
    <mergeCell ref="C28:E28"/>
    <mergeCell ref="G28:I28"/>
    <mergeCell ref="C29:E29"/>
    <mergeCell ref="G29:I29"/>
    <mergeCell ref="C26:E27"/>
    <mergeCell ref="C24:E24"/>
    <mergeCell ref="G26:I26"/>
    <mergeCell ref="G27:I27"/>
    <mergeCell ref="G23:I23"/>
    <mergeCell ref="G24:I24"/>
    <mergeCell ref="C25:E25"/>
    <mergeCell ref="G25:I25"/>
    <mergeCell ref="C21:E21"/>
    <mergeCell ref="G21:I21"/>
    <mergeCell ref="G22:I22"/>
    <mergeCell ref="C22:E22"/>
    <mergeCell ref="C17:E17"/>
    <mergeCell ref="G17:I17"/>
    <mergeCell ref="C18:E20"/>
    <mergeCell ref="G18:I18"/>
    <mergeCell ref="G19:I19"/>
    <mergeCell ref="G20:I20"/>
    <mergeCell ref="G14:I14"/>
    <mergeCell ref="C15:E15"/>
    <mergeCell ref="G15:I15"/>
    <mergeCell ref="C16:E16"/>
    <mergeCell ref="G16:I16"/>
    <mergeCell ref="A1:C2"/>
    <mergeCell ref="B6:E6"/>
    <mergeCell ref="G6:I6"/>
    <mergeCell ref="C7:E9"/>
    <mergeCell ref="G7:I7"/>
    <mergeCell ref="G8:I8"/>
    <mergeCell ref="G9:I9"/>
    <mergeCell ref="A6:A36"/>
    <mergeCell ref="C23:E23"/>
    <mergeCell ref="G11:I11"/>
    <mergeCell ref="G13:I13"/>
    <mergeCell ref="A3:A5"/>
    <mergeCell ref="B3:C3"/>
    <mergeCell ref="D3:J3"/>
    <mergeCell ref="B4:C4"/>
    <mergeCell ref="D4:J4"/>
    <mergeCell ref="B5:C5"/>
    <mergeCell ref="D5:J5"/>
    <mergeCell ref="M1:M51"/>
    <mergeCell ref="K45:L50"/>
    <mergeCell ref="D50:E50"/>
    <mergeCell ref="H50:I50"/>
    <mergeCell ref="D1:K2"/>
    <mergeCell ref="C10:E11"/>
    <mergeCell ref="G10:I10"/>
    <mergeCell ref="C12:E12"/>
    <mergeCell ref="G12:I12"/>
    <mergeCell ref="C13:E14"/>
  </mergeCells>
  <conditionalFormatting sqref="D4:J5 L3 L36:L44 L7:L34">
    <cfRule type="cellIs" priority="1" dxfId="0" operator="equal" stopIfTrue="1">
      <formula>0</formula>
    </cfRule>
  </conditionalFormatting>
  <conditionalFormatting sqref="C45:H45 E46:G46 G7:I34 G36:I43">
    <cfRule type="cellIs" priority="2" dxfId="2" operator="equal" stopIfTrue="1">
      <formula>0</formula>
    </cfRule>
  </conditionalFormatting>
  <hyperlinks>
    <hyperlink ref="M1:M51" location="'Cmpt''n'!A1" display="HOME"/>
  </hyperlinks>
  <printOptions horizontalCentered="1"/>
  <pageMargins left="0.6" right="0.6" top="0.31" bottom="0.6" header="0.4" footer="0.5"/>
  <pageSetup horizontalDpi="600" verticalDpi="600" orientation="portrait" paperSize="5" scale="68" r:id="rId2"/>
  <rowBreaks count="1" manualBreakCount="1">
    <brk id="51" max="11" man="1"/>
  </rowBreaks>
  <drawing r:id="rId1"/>
</worksheet>
</file>

<file path=xl/worksheets/sheet4.xml><?xml version="1.0" encoding="utf-8"?>
<worksheet xmlns="http://schemas.openxmlformats.org/spreadsheetml/2006/main" xmlns:r="http://schemas.openxmlformats.org/officeDocument/2006/relationships">
  <sheetPr>
    <tabColor rgb="FF33CC33"/>
    <pageSetUpPr fitToPage="1"/>
  </sheetPr>
  <dimension ref="A1:Q28"/>
  <sheetViews>
    <sheetView zoomScale="85" zoomScaleNormal="85" workbookViewId="0" topLeftCell="H23">
      <selection activeCell="J37" sqref="J37"/>
    </sheetView>
  </sheetViews>
  <sheetFormatPr defaultColWidth="2.66015625" defaultRowHeight="18" customHeight="1"/>
  <cols>
    <col min="1" max="1" width="7.83203125" style="310" customWidth="1"/>
    <col min="2" max="4" width="4.33203125" style="310" customWidth="1"/>
    <col min="5" max="5" width="4.33203125" style="330" customWidth="1"/>
    <col min="6" max="6" width="47.5" style="310" customWidth="1"/>
    <col min="7" max="7" width="7.83203125" style="361" customWidth="1"/>
    <col min="8" max="9" width="17.16015625" style="310" customWidth="1"/>
    <col min="10" max="10" width="16.16015625" style="310" customWidth="1"/>
    <col min="11" max="11" width="7.66015625" style="361" bestFit="1" customWidth="1"/>
    <col min="12" max="12" width="17.16015625" style="310" customWidth="1"/>
    <col min="13" max="13" width="8.83203125" style="361" bestFit="1" customWidth="1"/>
    <col min="14" max="14" width="7.83203125" style="361" customWidth="1"/>
    <col min="15" max="16" width="17.16015625" style="310" customWidth="1"/>
    <col min="17" max="17" width="7.16015625" style="310" customWidth="1"/>
    <col min="18" max="16384" width="2.66015625" style="310" customWidth="1"/>
  </cols>
  <sheetData>
    <row r="1" spans="1:17" s="302" customFormat="1" ht="24.75" customHeight="1" thickBot="1">
      <c r="A1" s="1019" t="s">
        <v>562</v>
      </c>
      <c r="B1" s="1041" t="str">
        <f>NIC</f>
        <v>35201-1514787-5</v>
      </c>
      <c r="C1" s="1053">
        <v>2009</v>
      </c>
      <c r="D1" s="297"/>
      <c r="E1" s="297"/>
      <c r="F1" s="298" t="s">
        <v>580</v>
      </c>
      <c r="G1" s="299" t="s">
        <v>449</v>
      </c>
      <c r="H1" s="300" t="s">
        <v>581</v>
      </c>
      <c r="I1" s="300" t="s">
        <v>582</v>
      </c>
      <c r="J1" s="300" t="s">
        <v>583</v>
      </c>
      <c r="K1" s="301" t="s">
        <v>891</v>
      </c>
      <c r="L1" s="300" t="s">
        <v>584</v>
      </c>
      <c r="M1" s="301" t="s">
        <v>891</v>
      </c>
      <c r="N1" s="301" t="s">
        <v>892</v>
      </c>
      <c r="O1" s="300" t="s">
        <v>585</v>
      </c>
      <c r="P1" s="300" t="s">
        <v>586</v>
      </c>
      <c r="Q1" s="1018" t="s">
        <v>679</v>
      </c>
    </row>
    <row r="2" spans="1:17" ht="18" customHeight="1">
      <c r="A2" s="1020"/>
      <c r="B2" s="1042"/>
      <c r="C2" s="1054"/>
      <c r="D2" s="1029" t="s">
        <v>566</v>
      </c>
      <c r="E2" s="303">
        <v>1</v>
      </c>
      <c r="F2" s="304" t="s">
        <v>568</v>
      </c>
      <c r="G2" s="305">
        <v>3202</v>
      </c>
      <c r="H2" s="306"/>
      <c r="I2" s="306"/>
      <c r="J2" s="306"/>
      <c r="K2" s="307">
        <v>0.5</v>
      </c>
      <c r="L2" s="308">
        <f aca="true" t="shared" si="0" ref="L2:L13">ROUND(I2*K2,0)</f>
        <v>0</v>
      </c>
      <c r="M2" s="307">
        <v>0.1</v>
      </c>
      <c r="N2" s="309"/>
      <c r="O2" s="308">
        <f aca="true" t="shared" si="1" ref="O2:O13">ROUND((H2+I2-J2-L2)*M2*N2,0)</f>
        <v>0</v>
      </c>
      <c r="P2" s="308">
        <f aca="true" t="shared" si="2" ref="P2:P13">ROUND((H2+I2-J2-L2)-(H2+I2-J2-L2)*M2,0)</f>
        <v>0</v>
      </c>
      <c r="Q2" s="1018"/>
    </row>
    <row r="3" spans="1:17" ht="18" customHeight="1">
      <c r="A3" s="1020"/>
      <c r="B3" s="1042"/>
      <c r="C3" s="1054"/>
      <c r="D3" s="1030"/>
      <c r="E3" s="311">
        <v>2</v>
      </c>
      <c r="F3" s="312" t="s">
        <v>569</v>
      </c>
      <c r="G3" s="305">
        <v>320301</v>
      </c>
      <c r="H3" s="313"/>
      <c r="I3" s="313"/>
      <c r="J3" s="313"/>
      <c r="K3" s="307">
        <v>0.5</v>
      </c>
      <c r="L3" s="308">
        <f t="shared" si="0"/>
        <v>0</v>
      </c>
      <c r="M3" s="314">
        <v>0.15</v>
      </c>
      <c r="N3" s="309"/>
      <c r="O3" s="308">
        <f t="shared" si="1"/>
        <v>0</v>
      </c>
      <c r="P3" s="308">
        <f t="shared" si="2"/>
        <v>0</v>
      </c>
      <c r="Q3" s="1018"/>
    </row>
    <row r="4" spans="1:17" ht="18" customHeight="1">
      <c r="A4" s="1020"/>
      <c r="B4" s="1042"/>
      <c r="C4" s="1054"/>
      <c r="D4" s="1030"/>
      <c r="E4" s="311">
        <v>3</v>
      </c>
      <c r="F4" s="312" t="s">
        <v>570</v>
      </c>
      <c r="G4" s="305">
        <v>320302</v>
      </c>
      <c r="H4" s="313"/>
      <c r="I4" s="313"/>
      <c r="J4" s="313"/>
      <c r="K4" s="307">
        <v>0.5</v>
      </c>
      <c r="L4" s="308">
        <f t="shared" si="0"/>
        <v>0</v>
      </c>
      <c r="M4" s="314">
        <v>0.3</v>
      </c>
      <c r="N4" s="309"/>
      <c r="O4" s="308">
        <f t="shared" si="1"/>
        <v>0</v>
      </c>
      <c r="P4" s="308">
        <f t="shared" si="2"/>
        <v>0</v>
      </c>
      <c r="Q4" s="1018"/>
    </row>
    <row r="5" spans="1:17" ht="18" customHeight="1" thickBot="1">
      <c r="A5" s="1021"/>
      <c r="B5" s="1042"/>
      <c r="C5" s="1055"/>
      <c r="D5" s="1030"/>
      <c r="E5" s="311">
        <v>4</v>
      </c>
      <c r="F5" s="312" t="s">
        <v>571</v>
      </c>
      <c r="G5" s="305">
        <v>320303</v>
      </c>
      <c r="H5" s="313"/>
      <c r="I5" s="313"/>
      <c r="J5" s="313"/>
      <c r="K5" s="307">
        <v>0.5</v>
      </c>
      <c r="L5" s="308">
        <f t="shared" si="0"/>
        <v>0</v>
      </c>
      <c r="M5" s="314">
        <v>0.15</v>
      </c>
      <c r="N5" s="309"/>
      <c r="O5" s="308">
        <f t="shared" si="1"/>
        <v>0</v>
      </c>
      <c r="P5" s="308">
        <f t="shared" si="2"/>
        <v>0</v>
      </c>
      <c r="Q5" s="1018"/>
    </row>
    <row r="6" spans="1:17" ht="18" customHeight="1">
      <c r="A6" s="1022" t="s">
        <v>563</v>
      </c>
      <c r="B6" s="1042"/>
      <c r="C6" s="1024" t="s">
        <v>452</v>
      </c>
      <c r="D6" s="1030"/>
      <c r="E6" s="311">
        <v>5</v>
      </c>
      <c r="F6" s="312" t="s">
        <v>572</v>
      </c>
      <c r="G6" s="305">
        <v>320304</v>
      </c>
      <c r="H6" s="313"/>
      <c r="I6" s="313"/>
      <c r="J6" s="313"/>
      <c r="K6" s="307">
        <v>0.5</v>
      </c>
      <c r="L6" s="308">
        <f t="shared" si="0"/>
        <v>0</v>
      </c>
      <c r="M6" s="314">
        <v>0.15</v>
      </c>
      <c r="N6" s="309"/>
      <c r="O6" s="308">
        <f t="shared" si="1"/>
        <v>0</v>
      </c>
      <c r="P6" s="308">
        <f t="shared" si="2"/>
        <v>0</v>
      </c>
      <c r="Q6" s="1018"/>
    </row>
    <row r="7" spans="1:17" ht="18" customHeight="1">
      <c r="A7" s="1023"/>
      <c r="B7" s="1042"/>
      <c r="C7" s="1025"/>
      <c r="D7" s="1030"/>
      <c r="E7" s="311">
        <v>6</v>
      </c>
      <c r="F7" s="312" t="s">
        <v>573</v>
      </c>
      <c r="G7" s="305">
        <v>320306</v>
      </c>
      <c r="H7" s="313"/>
      <c r="I7" s="313"/>
      <c r="J7" s="313"/>
      <c r="K7" s="307">
        <v>0.5</v>
      </c>
      <c r="L7" s="308">
        <f t="shared" si="0"/>
        <v>0</v>
      </c>
      <c r="M7" s="314">
        <v>1</v>
      </c>
      <c r="N7" s="309"/>
      <c r="O7" s="308">
        <f t="shared" si="1"/>
        <v>0</v>
      </c>
      <c r="P7" s="308">
        <f t="shared" si="2"/>
        <v>0</v>
      </c>
      <c r="Q7" s="1018"/>
    </row>
    <row r="8" spans="1:17" ht="18" customHeight="1">
      <c r="A8" s="1023"/>
      <c r="B8" s="1042"/>
      <c r="C8" s="1025"/>
      <c r="D8" s="1030"/>
      <c r="E8" s="311">
        <v>7</v>
      </c>
      <c r="F8" s="312" t="s">
        <v>574</v>
      </c>
      <c r="G8" s="305">
        <v>320307</v>
      </c>
      <c r="H8" s="313"/>
      <c r="I8" s="313"/>
      <c r="J8" s="313"/>
      <c r="K8" s="307">
        <v>0.5</v>
      </c>
      <c r="L8" s="308">
        <f t="shared" si="0"/>
        <v>0</v>
      </c>
      <c r="M8" s="314">
        <v>0.2</v>
      </c>
      <c r="N8" s="309"/>
      <c r="O8" s="308">
        <f t="shared" si="1"/>
        <v>0</v>
      </c>
      <c r="P8" s="308">
        <f t="shared" si="2"/>
        <v>0</v>
      </c>
      <c r="Q8" s="1018"/>
    </row>
    <row r="9" spans="1:17" ht="18" customHeight="1">
      <c r="A9" s="1023"/>
      <c r="B9" s="1042"/>
      <c r="C9" s="1025"/>
      <c r="D9" s="1030"/>
      <c r="E9" s="311">
        <v>8</v>
      </c>
      <c r="F9" s="315" t="s">
        <v>893</v>
      </c>
      <c r="G9" s="305">
        <v>320308</v>
      </c>
      <c r="H9" s="313"/>
      <c r="I9" s="313"/>
      <c r="J9" s="313"/>
      <c r="K9" s="307">
        <v>0.5</v>
      </c>
      <c r="L9" s="308">
        <f t="shared" si="0"/>
        <v>0</v>
      </c>
      <c r="M9" s="314">
        <v>0.3</v>
      </c>
      <c r="N9" s="309"/>
      <c r="O9" s="308">
        <f t="shared" si="1"/>
        <v>0</v>
      </c>
      <c r="P9" s="308">
        <f t="shared" si="2"/>
        <v>0</v>
      </c>
      <c r="Q9" s="1018"/>
    </row>
    <row r="10" spans="1:17" ht="18" customHeight="1">
      <c r="A10" s="1023"/>
      <c r="B10" s="1043"/>
      <c r="C10" s="1025"/>
      <c r="D10" s="1030"/>
      <c r="E10" s="311">
        <v>9</v>
      </c>
      <c r="F10" s="312" t="s">
        <v>575</v>
      </c>
      <c r="G10" s="305">
        <v>32041</v>
      </c>
      <c r="H10" s="313"/>
      <c r="I10" s="313"/>
      <c r="J10" s="313"/>
      <c r="K10" s="307">
        <v>0</v>
      </c>
      <c r="L10" s="308">
        <f t="shared" si="0"/>
        <v>0</v>
      </c>
      <c r="M10" s="314">
        <v>0.15</v>
      </c>
      <c r="N10" s="309"/>
      <c r="O10" s="308">
        <f t="shared" si="1"/>
        <v>0</v>
      </c>
      <c r="P10" s="308">
        <f t="shared" si="2"/>
        <v>0</v>
      </c>
      <c r="Q10" s="1018"/>
    </row>
    <row r="11" spans="1:17" ht="18" customHeight="1">
      <c r="A11" s="1023"/>
      <c r="B11" s="316"/>
      <c r="C11" s="317"/>
      <c r="D11" s="1030"/>
      <c r="E11" s="311">
        <v>10</v>
      </c>
      <c r="F11" s="312" t="s">
        <v>576</v>
      </c>
      <c r="G11" s="305">
        <v>32042</v>
      </c>
      <c r="H11" s="313"/>
      <c r="I11" s="313"/>
      <c r="J11" s="313"/>
      <c r="K11" s="307">
        <v>0.5</v>
      </c>
      <c r="L11" s="308">
        <f t="shared" si="0"/>
        <v>0</v>
      </c>
      <c r="M11" s="314">
        <v>0.15</v>
      </c>
      <c r="N11" s="309"/>
      <c r="O11" s="308">
        <f t="shared" si="1"/>
        <v>0</v>
      </c>
      <c r="P11" s="308">
        <f t="shared" si="2"/>
        <v>0</v>
      </c>
      <c r="Q11" s="1018"/>
    </row>
    <row r="12" spans="1:17" ht="18" customHeight="1">
      <c r="A12" s="1023"/>
      <c r="B12" s="1059" t="s">
        <v>564</v>
      </c>
      <c r="C12" s="317"/>
      <c r="D12" s="1030"/>
      <c r="E12" s="311">
        <v>11</v>
      </c>
      <c r="F12" s="312" t="s">
        <v>577</v>
      </c>
      <c r="G12" s="305">
        <v>32043</v>
      </c>
      <c r="H12" s="313"/>
      <c r="I12" s="313"/>
      <c r="J12" s="313"/>
      <c r="K12" s="307">
        <v>0.5</v>
      </c>
      <c r="L12" s="308">
        <f t="shared" si="0"/>
        <v>0</v>
      </c>
      <c r="M12" s="314">
        <v>0.15</v>
      </c>
      <c r="N12" s="309"/>
      <c r="O12" s="308">
        <f t="shared" si="1"/>
        <v>0</v>
      </c>
      <c r="P12" s="308">
        <f t="shared" si="2"/>
        <v>0</v>
      </c>
      <c r="Q12" s="1018"/>
    </row>
    <row r="13" spans="1:17" ht="18" customHeight="1">
      <c r="A13" s="1023"/>
      <c r="B13" s="1059"/>
      <c r="C13" s="317"/>
      <c r="D13" s="1030"/>
      <c r="E13" s="311">
        <v>12</v>
      </c>
      <c r="F13" s="312" t="s">
        <v>578</v>
      </c>
      <c r="G13" s="305">
        <v>32044</v>
      </c>
      <c r="H13" s="313"/>
      <c r="I13" s="313"/>
      <c r="J13" s="313"/>
      <c r="K13" s="307">
        <v>0.5</v>
      </c>
      <c r="L13" s="308">
        <f t="shared" si="0"/>
        <v>0</v>
      </c>
      <c r="M13" s="314">
        <v>0.3</v>
      </c>
      <c r="N13" s="309"/>
      <c r="O13" s="308">
        <f t="shared" si="1"/>
        <v>0</v>
      </c>
      <c r="P13" s="308">
        <f t="shared" si="2"/>
        <v>0</v>
      </c>
      <c r="Q13" s="1018"/>
    </row>
    <row r="14" spans="1:17" ht="18" customHeight="1" thickBot="1">
      <c r="A14" s="1023"/>
      <c r="B14" s="1059"/>
      <c r="C14" s="317"/>
      <c r="D14" s="1031"/>
      <c r="E14" s="311">
        <v>13</v>
      </c>
      <c r="F14" s="312" t="s">
        <v>523</v>
      </c>
      <c r="G14" s="318"/>
      <c r="H14" s="319">
        <f>SUM(H2:H13)</f>
        <v>0</v>
      </c>
      <c r="I14" s="319">
        <f>SUM(I2:I13)</f>
        <v>0</v>
      </c>
      <c r="J14" s="319">
        <f>SUM(J2:J13)</f>
        <v>0</v>
      </c>
      <c r="K14" s="318"/>
      <c r="L14" s="319">
        <f>SUM(L2:L13)</f>
        <v>0</v>
      </c>
      <c r="M14" s="318"/>
      <c r="N14" s="318"/>
      <c r="O14" s="319">
        <f>SUM(O2:O13)</f>
        <v>0</v>
      </c>
      <c r="P14" s="319">
        <f>SUM(P2:P13)</f>
        <v>0</v>
      </c>
      <c r="Q14" s="1018"/>
    </row>
    <row r="15" spans="1:17" s="330" customFormat="1" ht="24.75" customHeight="1" thickBot="1">
      <c r="A15" s="1023"/>
      <c r="B15" s="1059"/>
      <c r="C15" s="317"/>
      <c r="D15" s="320"/>
      <c r="E15" s="321"/>
      <c r="F15" s="322" t="s">
        <v>580</v>
      </c>
      <c r="G15" s="323" t="s">
        <v>449</v>
      </c>
      <c r="H15" s="324" t="s">
        <v>588</v>
      </c>
      <c r="I15" s="324" t="s">
        <v>589</v>
      </c>
      <c r="J15" s="324" t="s">
        <v>590</v>
      </c>
      <c r="K15" s="325"/>
      <c r="L15" s="326" t="s">
        <v>272</v>
      </c>
      <c r="M15" s="327"/>
      <c r="N15" s="301" t="s">
        <v>892</v>
      </c>
      <c r="O15" s="328" t="s">
        <v>591</v>
      </c>
      <c r="P15" s="329"/>
      <c r="Q15" s="1018"/>
    </row>
    <row r="16" spans="1:17" ht="18" customHeight="1">
      <c r="A16" s="1023"/>
      <c r="B16" s="1059"/>
      <c r="C16" s="317"/>
      <c r="D16" s="1029" t="s">
        <v>567</v>
      </c>
      <c r="E16" s="311">
        <v>14</v>
      </c>
      <c r="F16" s="312" t="s">
        <v>567</v>
      </c>
      <c r="G16" s="305">
        <v>3205</v>
      </c>
      <c r="H16" s="306"/>
      <c r="I16" s="306"/>
      <c r="J16" s="306"/>
      <c r="K16" s="331"/>
      <c r="L16" s="332"/>
      <c r="M16" s="333"/>
      <c r="N16" s="334"/>
      <c r="O16" s="335">
        <f>ROUND(ROUND(IF(I16&gt;0,ROUND(J16/I16,0),0)*12/100,0)*N16/365,0)</f>
        <v>0</v>
      </c>
      <c r="P16" s="332"/>
      <c r="Q16" s="1018"/>
    </row>
    <row r="17" spans="1:17" ht="18" customHeight="1">
      <c r="A17" s="1023"/>
      <c r="B17" s="1059"/>
      <c r="C17" s="317"/>
      <c r="D17" s="1030"/>
      <c r="E17" s="311">
        <v>15</v>
      </c>
      <c r="F17" s="312" t="s">
        <v>579</v>
      </c>
      <c r="G17" s="336">
        <v>3207</v>
      </c>
      <c r="H17" s="313"/>
      <c r="I17" s="313"/>
      <c r="J17" s="313"/>
      <c r="K17" s="333"/>
      <c r="L17" s="337"/>
      <c r="M17" s="333"/>
      <c r="N17" s="334"/>
      <c r="O17" s="335"/>
      <c r="P17" s="337"/>
      <c r="Q17" s="1018"/>
    </row>
    <row r="18" spans="1:17" ht="18" customHeight="1" thickBot="1">
      <c r="A18" s="1023"/>
      <c r="B18" s="316"/>
      <c r="C18" s="317"/>
      <c r="D18" s="1031"/>
      <c r="E18" s="311">
        <v>16</v>
      </c>
      <c r="F18" s="338" t="s">
        <v>523</v>
      </c>
      <c r="G18" s="335"/>
      <c r="H18" s="339">
        <f>SUM(H16:H17)</f>
        <v>0</v>
      </c>
      <c r="I18" s="339">
        <f>SUM(I16:I17)</f>
        <v>0</v>
      </c>
      <c r="J18" s="339">
        <f>SUM(J16:J17)</f>
        <v>0</v>
      </c>
      <c r="K18" s="340"/>
      <c r="L18" s="341"/>
      <c r="M18" s="340"/>
      <c r="N18" s="340"/>
      <c r="O18" s="339"/>
      <c r="P18" s="341"/>
      <c r="Q18" s="1018"/>
    </row>
    <row r="19" spans="1:17" s="330" customFormat="1" ht="24.75" customHeight="1" thickBot="1">
      <c r="A19" s="1023"/>
      <c r="B19" s="316"/>
      <c r="C19" s="317"/>
      <c r="D19" s="320"/>
      <c r="E19" s="321"/>
      <c r="F19" s="322" t="s">
        <v>580</v>
      </c>
      <c r="G19" s="323" t="s">
        <v>449</v>
      </c>
      <c r="H19" s="329"/>
      <c r="I19" s="329"/>
      <c r="J19" s="342" t="s">
        <v>894</v>
      </c>
      <c r="K19" s="325"/>
      <c r="L19" s="326" t="s">
        <v>272</v>
      </c>
      <c r="M19" s="301" t="s">
        <v>891</v>
      </c>
      <c r="N19" s="327"/>
      <c r="O19" s="328" t="s">
        <v>591</v>
      </c>
      <c r="P19" s="343"/>
      <c r="Q19" s="1018"/>
    </row>
    <row r="20" spans="1:17" ht="18" customHeight="1" thickBot="1">
      <c r="A20" s="1023"/>
      <c r="B20" s="316"/>
      <c r="C20" s="317"/>
      <c r="D20" s="344"/>
      <c r="E20" s="311">
        <v>17</v>
      </c>
      <c r="F20" s="312" t="s">
        <v>895</v>
      </c>
      <c r="G20" s="305">
        <v>3206</v>
      </c>
      <c r="H20" s="306"/>
      <c r="I20" s="306"/>
      <c r="J20" s="306"/>
      <c r="K20" s="331"/>
      <c r="L20" s="332"/>
      <c r="M20" s="334">
        <v>0.2</v>
      </c>
      <c r="N20" s="333"/>
      <c r="O20" s="335">
        <f>ROUND(ROUND(IF(I20&gt;0,ROUND(J20/I20,0),0)*12/100,0)*M20/365,0)</f>
        <v>0</v>
      </c>
      <c r="P20" s="332"/>
      <c r="Q20" s="1018"/>
    </row>
    <row r="21" spans="1:17" ht="18" customHeight="1" thickBot="1">
      <c r="A21" s="1023"/>
      <c r="B21" s="316"/>
      <c r="C21" s="317"/>
      <c r="D21" s="320"/>
      <c r="E21" s="321"/>
      <c r="F21" s="322" t="s">
        <v>580</v>
      </c>
      <c r="G21" s="323" t="s">
        <v>449</v>
      </c>
      <c r="H21" s="324" t="s">
        <v>587</v>
      </c>
      <c r="I21" s="324" t="s">
        <v>452</v>
      </c>
      <c r="J21" s="1026" t="s">
        <v>580</v>
      </c>
      <c r="K21" s="1027"/>
      <c r="L21" s="1027"/>
      <c r="M21" s="1028"/>
      <c r="N21" s="323" t="s">
        <v>449</v>
      </c>
      <c r="O21" s="324" t="s">
        <v>587</v>
      </c>
      <c r="P21" s="324" t="s">
        <v>452</v>
      </c>
      <c r="Q21" s="1018"/>
    </row>
    <row r="22" spans="1:17" ht="48" customHeight="1">
      <c r="A22" s="1023"/>
      <c r="B22" s="316"/>
      <c r="C22" s="317"/>
      <c r="D22" s="1029" t="s">
        <v>565</v>
      </c>
      <c r="E22" s="311">
        <v>18</v>
      </c>
      <c r="F22" s="345" t="s">
        <v>896</v>
      </c>
      <c r="G22" s="305">
        <v>3902</v>
      </c>
      <c r="H22" s="346"/>
      <c r="I22" s="347">
        <v>2003</v>
      </c>
      <c r="J22" s="1032" t="s">
        <v>897</v>
      </c>
      <c r="K22" s="1033"/>
      <c r="L22" s="1033"/>
      <c r="M22" s="1034"/>
      <c r="N22" s="347">
        <v>3987</v>
      </c>
      <c r="O22" s="346"/>
      <c r="P22" s="347" t="s">
        <v>898</v>
      </c>
      <c r="Q22" s="1018"/>
    </row>
    <row r="23" spans="1:17" ht="48" customHeight="1">
      <c r="A23" s="1023"/>
      <c r="B23" s="316"/>
      <c r="C23" s="317"/>
      <c r="D23" s="1030"/>
      <c r="E23" s="311">
        <v>19</v>
      </c>
      <c r="F23" s="348" t="s">
        <v>896</v>
      </c>
      <c r="G23" s="305">
        <v>3902</v>
      </c>
      <c r="H23" s="346"/>
      <c r="I23" s="347">
        <v>2004</v>
      </c>
      <c r="J23" s="1035" t="s">
        <v>899</v>
      </c>
      <c r="K23" s="1036"/>
      <c r="L23" s="1036"/>
      <c r="M23" s="1037"/>
      <c r="N23" s="347">
        <v>3987</v>
      </c>
      <c r="O23" s="346"/>
      <c r="P23" s="347">
        <v>2009</v>
      </c>
      <c r="Q23" s="1018"/>
    </row>
    <row r="24" spans="1:17" ht="36" customHeight="1">
      <c r="A24" s="1023"/>
      <c r="B24" s="1056" t="str">
        <f>NTN</f>
        <v>1298149-4</v>
      </c>
      <c r="C24" s="317"/>
      <c r="D24" s="1030"/>
      <c r="E24" s="311">
        <v>20</v>
      </c>
      <c r="F24" s="348" t="s">
        <v>896</v>
      </c>
      <c r="G24" s="305">
        <v>3902</v>
      </c>
      <c r="H24" s="346"/>
      <c r="I24" s="347">
        <v>2005</v>
      </c>
      <c r="J24" s="1038" t="s">
        <v>900</v>
      </c>
      <c r="K24" s="1039"/>
      <c r="L24" s="1039"/>
      <c r="M24" s="1040"/>
      <c r="N24" s="347">
        <v>3988</v>
      </c>
      <c r="O24" s="346"/>
      <c r="P24" s="347" t="s">
        <v>898</v>
      </c>
      <c r="Q24" s="1018"/>
    </row>
    <row r="25" spans="1:17" ht="36" customHeight="1">
      <c r="A25" s="1023"/>
      <c r="B25" s="1057"/>
      <c r="C25" s="317"/>
      <c r="D25" s="1030"/>
      <c r="E25" s="311">
        <v>21</v>
      </c>
      <c r="F25" s="348" t="s">
        <v>896</v>
      </c>
      <c r="G25" s="305">
        <v>3902</v>
      </c>
      <c r="H25" s="346"/>
      <c r="I25" s="347">
        <v>2006</v>
      </c>
      <c r="J25" s="1038" t="s">
        <v>901</v>
      </c>
      <c r="K25" s="1039"/>
      <c r="L25" s="1039"/>
      <c r="M25" s="1040"/>
      <c r="N25" s="347">
        <v>3988</v>
      </c>
      <c r="O25" s="346"/>
      <c r="P25" s="347">
        <v>2009</v>
      </c>
      <c r="Q25" s="1018"/>
    </row>
    <row r="26" spans="1:17" ht="27.75" customHeight="1">
      <c r="A26" s="349"/>
      <c r="B26" s="1058"/>
      <c r="C26" s="317"/>
      <c r="D26" s="1030"/>
      <c r="E26" s="311">
        <v>22</v>
      </c>
      <c r="F26" s="348" t="s">
        <v>896</v>
      </c>
      <c r="G26" s="305">
        <v>3902</v>
      </c>
      <c r="H26" s="346"/>
      <c r="I26" s="347">
        <v>2007</v>
      </c>
      <c r="J26" s="1044"/>
      <c r="K26" s="1045"/>
      <c r="L26" s="1045"/>
      <c r="M26" s="1046"/>
      <c r="N26" s="340"/>
      <c r="O26" s="341"/>
      <c r="P26" s="350"/>
      <c r="Q26" s="1018"/>
    </row>
    <row r="27" spans="1:17" ht="27.75" customHeight="1">
      <c r="A27" s="351"/>
      <c r="B27" s="316"/>
      <c r="C27" s="317"/>
      <c r="D27" s="1030"/>
      <c r="E27" s="311">
        <v>23</v>
      </c>
      <c r="F27" s="352" t="s">
        <v>896</v>
      </c>
      <c r="G27" s="305">
        <v>3902</v>
      </c>
      <c r="H27" s="346"/>
      <c r="I27" s="347">
        <v>2008</v>
      </c>
      <c r="J27" s="1047"/>
      <c r="K27" s="1048"/>
      <c r="L27" s="1048"/>
      <c r="M27" s="1049"/>
      <c r="N27" s="340"/>
      <c r="O27" s="341"/>
      <c r="P27" s="350"/>
      <c r="Q27" s="1018"/>
    </row>
    <row r="28" spans="1:17" ht="27.75" customHeight="1" thickBot="1">
      <c r="A28" s="353"/>
      <c r="B28" s="354" t="s">
        <v>902</v>
      </c>
      <c r="C28" s="355"/>
      <c r="D28" s="1031"/>
      <c r="E28" s="356">
        <v>24</v>
      </c>
      <c r="F28" s="1050" t="s">
        <v>903</v>
      </c>
      <c r="G28" s="1051"/>
      <c r="H28" s="357">
        <f>SUM(H22:H27)</f>
        <v>0</v>
      </c>
      <c r="I28" s="358"/>
      <c r="J28" s="1050" t="s">
        <v>904</v>
      </c>
      <c r="K28" s="1052"/>
      <c r="L28" s="1052"/>
      <c r="M28" s="1052"/>
      <c r="N28" s="1052"/>
      <c r="O28" s="359"/>
      <c r="P28" s="360"/>
      <c r="Q28" s="1018"/>
    </row>
  </sheetData>
  <sheetProtection/>
  <mergeCells count="20">
    <mergeCell ref="B1:B10"/>
    <mergeCell ref="J26:M26"/>
    <mergeCell ref="J27:M27"/>
    <mergeCell ref="F28:G28"/>
    <mergeCell ref="J28:N28"/>
    <mergeCell ref="C1:C5"/>
    <mergeCell ref="D2:D14"/>
    <mergeCell ref="D16:D18"/>
    <mergeCell ref="B24:B26"/>
    <mergeCell ref="B12:B17"/>
    <mergeCell ref="Q1:Q28"/>
    <mergeCell ref="A1:A5"/>
    <mergeCell ref="A6:A25"/>
    <mergeCell ref="C6:C10"/>
    <mergeCell ref="J21:M21"/>
    <mergeCell ref="D22:D28"/>
    <mergeCell ref="J22:M22"/>
    <mergeCell ref="J23:M23"/>
    <mergeCell ref="J24:M24"/>
    <mergeCell ref="J25:M25"/>
  </mergeCells>
  <dataValidations count="1">
    <dataValidation type="whole" operator="greaterThanOrEqual" allowBlank="1" showInputMessage="1" showErrorMessage="1" sqref="H2:J13 O22:O25 H22:H27 I20:J20 I16:J17">
      <formula1>0</formula1>
    </dataValidation>
  </dataValidations>
  <hyperlinks>
    <hyperlink ref="Q1:Q28" location="'Cmpt''n'!A1" display="HOME"/>
  </hyperlinks>
  <printOptions horizontalCentered="1" verticalCentered="1"/>
  <pageMargins left="1.1" right="1.01" top="1.21" bottom="1.22" header="0.18" footer="0.18"/>
  <pageSetup fitToHeight="1" fitToWidth="1" horizontalDpi="600" verticalDpi="600" orientation="landscape" paperSize="5" scale="41" r:id="rId2"/>
  <drawing r:id="rId1"/>
</worksheet>
</file>

<file path=xl/worksheets/sheet5.xml><?xml version="1.0" encoding="utf-8"?>
<worksheet xmlns="http://schemas.openxmlformats.org/spreadsheetml/2006/main" xmlns:r="http://schemas.openxmlformats.org/officeDocument/2006/relationships">
  <sheetPr codeName="Sheet10"/>
  <dimension ref="A1:G137"/>
  <sheetViews>
    <sheetView workbookViewId="0" topLeftCell="A1">
      <selection activeCell="B155" sqref="B155:Z155"/>
    </sheetView>
  </sheetViews>
  <sheetFormatPr defaultColWidth="9.33203125" defaultRowHeight="12.75"/>
  <cols>
    <col min="1" max="1" width="17.33203125" style="77" customWidth="1"/>
    <col min="2" max="2" width="16.16015625" style="77" bestFit="1" customWidth="1"/>
    <col min="3" max="4" width="3.66015625" style="77" customWidth="1"/>
    <col min="5" max="5" width="22.5" style="77" customWidth="1"/>
    <col min="6" max="6" width="19.16015625" style="77" customWidth="1"/>
    <col min="7" max="7" width="16.5" style="77" customWidth="1"/>
    <col min="8" max="16384" width="10.66015625" style="77" customWidth="1"/>
  </cols>
  <sheetData>
    <row r="1" spans="1:7" s="164" customFormat="1" ht="58.5" customHeight="1">
      <c r="A1" s="180" t="s">
        <v>257</v>
      </c>
      <c r="B1" s="181"/>
      <c r="C1" s="181"/>
      <c r="D1" s="181"/>
      <c r="E1" s="180" t="s">
        <v>258</v>
      </c>
      <c r="F1" s="180" t="s">
        <v>259</v>
      </c>
      <c r="G1" s="180" t="s">
        <v>260</v>
      </c>
    </row>
    <row r="2" spans="1:7" ht="16.5" customHeight="1">
      <c r="A2" s="182">
        <f>Challan!BC86</f>
        <v>0</v>
      </c>
      <c r="B2" s="1060" t="s">
        <v>261</v>
      </c>
      <c r="C2" s="1060"/>
      <c r="D2" s="1060"/>
      <c r="E2" s="183" t="s">
        <v>673</v>
      </c>
      <c r="F2" s="184" t="s">
        <v>262</v>
      </c>
      <c r="G2" s="184"/>
    </row>
    <row r="3" spans="1:7" ht="20.25" customHeight="1">
      <c r="A3" s="1061" t="s">
        <v>263</v>
      </c>
      <c r="B3" s="1061"/>
      <c r="C3" s="1061"/>
      <c r="D3" s="1061"/>
      <c r="E3" s="185" t="str">
        <f>UPPER(VLOOKUP(1,B21:C23,2,FALSE))</f>
        <v>RUPEES ONLY  </v>
      </c>
      <c r="F3" s="186"/>
      <c r="G3" s="186"/>
    </row>
    <row r="4" ht="16.5" customHeight="1" hidden="1">
      <c r="A4" s="187" t="str">
        <f>TEXT(A2,"000000000")</f>
        <v>000000000</v>
      </c>
    </row>
    <row r="5" spans="1:6" ht="12.75" hidden="1">
      <c r="A5" s="187" t="s">
        <v>264</v>
      </c>
      <c r="B5" s="187">
        <f>MID($A$4,11,2)</f>
      </c>
      <c r="F5" s="188" t="e">
        <f>VLOOKUP(B5,Words,2,FALSE)</f>
        <v>#N/A</v>
      </c>
    </row>
    <row r="6" spans="1:7" ht="12.75" hidden="1">
      <c r="A6" s="189" t="s">
        <v>265</v>
      </c>
      <c r="B6" s="187" t="str">
        <f>MID($A$4,7,3)</f>
        <v>000</v>
      </c>
      <c r="C6" s="187" t="str">
        <f>LEFT(B6,1)</f>
        <v>0</v>
      </c>
      <c r="D6" s="187" t="str">
        <f>RIGHT(B6,2)</f>
        <v>00</v>
      </c>
      <c r="E6" s="188" t="str">
        <f aca="true" t="shared" si="0" ref="E6:F8">VLOOKUP(C6,Words,2,FALSE)</f>
        <v>Zero </v>
      </c>
      <c r="F6" s="188" t="str">
        <f t="shared" si="0"/>
        <v>Zero </v>
      </c>
      <c r="G6" s="77">
        <f>IF(A2&lt;&gt;0,A2,"")</f>
      </c>
    </row>
    <row r="7" spans="1:6" ht="12.75" hidden="1">
      <c r="A7" s="189" t="s">
        <v>266</v>
      </c>
      <c r="B7" s="187" t="str">
        <f>MID($A$4,4,3)</f>
        <v>000</v>
      </c>
      <c r="C7" s="187" t="str">
        <f>LEFT(B7,1)</f>
        <v>0</v>
      </c>
      <c r="D7" s="187" t="str">
        <f>RIGHT(B7,2)</f>
        <v>00</v>
      </c>
      <c r="E7" s="188" t="str">
        <f t="shared" si="0"/>
        <v>Zero </v>
      </c>
      <c r="F7" s="188" t="str">
        <f t="shared" si="0"/>
        <v>Zero </v>
      </c>
    </row>
    <row r="8" spans="1:6" ht="12.75" hidden="1">
      <c r="A8" s="187" t="s">
        <v>267</v>
      </c>
      <c r="B8" s="187" t="str">
        <f>MID($A$4,1,3)</f>
        <v>000</v>
      </c>
      <c r="C8" s="187" t="str">
        <f>LEFT(B8,1)</f>
        <v>0</v>
      </c>
      <c r="D8" s="187" t="str">
        <f>RIGHT(B8,2)</f>
        <v>00</v>
      </c>
      <c r="E8" s="188" t="str">
        <f t="shared" si="0"/>
        <v>Zero </v>
      </c>
      <c r="F8" s="188" t="str">
        <f t="shared" si="0"/>
        <v>Zero </v>
      </c>
    </row>
    <row r="9" spans="1:6" ht="12.75" hidden="1">
      <c r="A9" s="190" t="s">
        <v>264</v>
      </c>
      <c r="B9" s="191"/>
      <c r="C9" s="191"/>
      <c r="D9" s="191"/>
      <c r="E9" s="191" t="str">
        <f>E2&amp;" "&amp;F2&amp;" "&amp;B5&amp;" "&amp;G2</f>
        <v>Rupees Only  </v>
      </c>
      <c r="F9" s="191"/>
    </row>
    <row r="10" spans="1:6" ht="12.75" hidden="1">
      <c r="A10" s="190" t="s">
        <v>265</v>
      </c>
      <c r="B10" s="191"/>
      <c r="C10" s="191"/>
      <c r="D10" s="191"/>
      <c r="E10" s="191">
        <f>IF(E6="Zero ","",E6&amp;"Hundred ")</f>
      </c>
      <c r="F10" s="191">
        <f>IF(F6="Zero ","",F6)</f>
      </c>
    </row>
    <row r="11" spans="1:6" ht="12.75" hidden="1">
      <c r="A11" s="190" t="s">
        <v>266</v>
      </c>
      <c r="B11" s="191"/>
      <c r="C11" s="191"/>
      <c r="D11" s="191"/>
      <c r="E11" s="191">
        <f>IF(E7="Zero ","",E7&amp;"Hundred ")</f>
      </c>
      <c r="F11" s="191">
        <f>IF(F7="Zero ","",F7)</f>
      </c>
    </row>
    <row r="12" spans="1:6" ht="12.75" hidden="1">
      <c r="A12" s="190" t="s">
        <v>267</v>
      </c>
      <c r="B12" s="191"/>
      <c r="C12" s="191"/>
      <c r="D12" s="191"/>
      <c r="E12" s="191">
        <f>IF(E8="Zero ","",E8&amp;"Hundred ")</f>
      </c>
      <c r="F12" s="191">
        <f>IF(F8="Zero ","",F8)</f>
      </c>
    </row>
    <row r="13" spans="1:5" ht="12.75" hidden="1">
      <c r="A13" s="187" t="s">
        <v>264</v>
      </c>
      <c r="B13" s="188"/>
      <c r="C13" s="188"/>
      <c r="D13" s="188"/>
      <c r="E13" s="188"/>
    </row>
    <row r="14" spans="1:5" ht="12.75" hidden="1">
      <c r="A14" s="187" t="s">
        <v>265</v>
      </c>
      <c r="B14" s="188"/>
      <c r="C14" s="188"/>
      <c r="D14" s="188"/>
      <c r="E14" s="188">
        <f>IF(F10="",E10,E10&amp;"and ")</f>
      </c>
    </row>
    <row r="15" spans="1:5" ht="12.75" hidden="1">
      <c r="A15" s="187" t="s">
        <v>266</v>
      </c>
      <c r="B15" s="188"/>
      <c r="C15" s="188"/>
      <c r="D15" s="188"/>
      <c r="E15" s="188">
        <f>IF(F11="",E11,E11&amp;"and ")</f>
      </c>
    </row>
    <row r="16" spans="1:5" ht="12.75" hidden="1">
      <c r="A16" s="187" t="s">
        <v>267</v>
      </c>
      <c r="B16" s="188"/>
      <c r="C16" s="188"/>
      <c r="D16" s="188"/>
      <c r="E16" s="188">
        <f>IF(F12="",E12,E12&amp;"and ")</f>
      </c>
    </row>
    <row r="17" spans="1:6" ht="12.75" hidden="1">
      <c r="A17" s="192">
        <f>VALUE(A4)</f>
        <v>0</v>
      </c>
      <c r="B17" s="193"/>
      <c r="C17" s="194"/>
      <c r="D17" s="194"/>
      <c r="E17" s="194"/>
      <c r="F17" s="194"/>
    </row>
    <row r="18" spans="1:6" ht="12.75" hidden="1">
      <c r="A18" s="195" t="s">
        <v>268</v>
      </c>
      <c r="B18" s="193"/>
      <c r="C18" s="194"/>
      <c r="D18" s="194"/>
      <c r="E18" s="196" t="str">
        <f>E14&amp;F10&amp;E9</f>
        <v>Rupees Only  </v>
      </c>
      <c r="F18" s="193" t="str">
        <f>IF((LEFT(E18,3))="and",REPLACE(E18,1,4,""),E18)</f>
        <v>Rupees Only  </v>
      </c>
    </row>
    <row r="19" spans="1:6" ht="12.75" hidden="1">
      <c r="A19" s="197" t="s">
        <v>266</v>
      </c>
      <c r="B19" s="193">
        <f>IF(A17&lt;1000000,(IF(A17&gt;=1000,1,0)),0)</f>
        <v>0</v>
      </c>
      <c r="C19" s="194"/>
      <c r="D19" s="194"/>
      <c r="E19" s="194" t="str">
        <f>E15&amp;F11&amp;A19</f>
        <v>Thousand </v>
      </c>
      <c r="F19" s="193" t="str">
        <f>IF((LEFT(E19,3))="and",REPLACE(E19,1,4,""),E19)</f>
        <v>Thousand </v>
      </c>
    </row>
    <row r="20" spans="1:7" ht="12.75" hidden="1">
      <c r="A20" s="197" t="s">
        <v>267</v>
      </c>
      <c r="B20" s="193">
        <f>IF(A17&gt;=1000000,1,0)</f>
        <v>0</v>
      </c>
      <c r="C20" s="194"/>
      <c r="D20" s="194"/>
      <c r="E20" s="194" t="str">
        <f>E16&amp;F12&amp;A20</f>
        <v>Million </v>
      </c>
      <c r="F20" s="193" t="str">
        <f>IF((LEFT(E20,3))="and",REPLACE(E20,1,4,""),E20)</f>
        <v>Million </v>
      </c>
      <c r="G20" s="193">
        <f>IF(F19="Thousand ","",F19)</f>
      </c>
    </row>
    <row r="21" spans="1:7" ht="12.75" hidden="1">
      <c r="A21" s="198" t="s">
        <v>268</v>
      </c>
      <c r="B21" s="199">
        <f>IF(SUM(B22:B23)&lt;1,1,0)</f>
        <v>1</v>
      </c>
      <c r="C21" s="199" t="str">
        <f>F18</f>
        <v>Rupees Only  </v>
      </c>
      <c r="D21" s="200"/>
      <c r="E21" s="200"/>
      <c r="F21" s="200"/>
      <c r="G21" s="200"/>
    </row>
    <row r="22" spans="1:7" ht="12.75" hidden="1">
      <c r="A22" s="201" t="s">
        <v>269</v>
      </c>
      <c r="B22" s="199">
        <f>B19</f>
        <v>0</v>
      </c>
      <c r="C22" s="199" t="str">
        <f>F19&amp;F18</f>
        <v>Thousand Rupees Only  </v>
      </c>
      <c r="D22" s="200"/>
      <c r="E22" s="200"/>
      <c r="F22" s="200"/>
      <c r="G22" s="200"/>
    </row>
    <row r="23" spans="1:7" ht="12.75" hidden="1">
      <c r="A23" s="201" t="s">
        <v>270</v>
      </c>
      <c r="B23" s="199">
        <f>B20</f>
        <v>0</v>
      </c>
      <c r="C23" s="199" t="str">
        <f>F20&amp;G20&amp;F18</f>
        <v>Million Rupees Only  </v>
      </c>
      <c r="D23" s="200"/>
      <c r="E23" s="200"/>
      <c r="F23" s="200"/>
      <c r="G23" s="200"/>
    </row>
    <row r="24" spans="1:5" ht="17.25" customHeight="1" hidden="1">
      <c r="A24" s="202" t="s">
        <v>271</v>
      </c>
      <c r="B24" s="186"/>
      <c r="C24" s="186"/>
      <c r="D24" s="186"/>
      <c r="E24" s="186"/>
    </row>
    <row r="25" spans="1:5" ht="12.75" hidden="1">
      <c r="A25" s="203" t="s">
        <v>272</v>
      </c>
      <c r="B25" s="203" t="s">
        <v>273</v>
      </c>
      <c r="C25" s="186"/>
      <c r="D25" s="186"/>
      <c r="E25" s="186"/>
    </row>
    <row r="26" spans="1:5" ht="12.75" hidden="1">
      <c r="A26" s="204" t="s">
        <v>274</v>
      </c>
      <c r="B26" s="204" t="s">
        <v>275</v>
      </c>
      <c r="C26" s="186"/>
      <c r="D26" s="186"/>
      <c r="E26" s="186"/>
    </row>
    <row r="27" spans="1:5" ht="12.75" hidden="1">
      <c r="A27" s="204" t="s">
        <v>276</v>
      </c>
      <c r="B27" s="204" t="s">
        <v>275</v>
      </c>
      <c r="C27" s="186"/>
      <c r="D27" s="186"/>
      <c r="E27" s="186"/>
    </row>
    <row r="28" spans="1:5" ht="12.75" hidden="1">
      <c r="A28" s="204" t="s">
        <v>277</v>
      </c>
      <c r="B28" s="204" t="s">
        <v>278</v>
      </c>
      <c r="C28" s="186"/>
      <c r="D28" s="186"/>
      <c r="E28" s="186"/>
    </row>
    <row r="29" spans="1:5" ht="12.75" hidden="1">
      <c r="A29" s="204" t="s">
        <v>115</v>
      </c>
      <c r="B29" s="204" t="s">
        <v>278</v>
      </c>
      <c r="C29" s="186"/>
      <c r="D29" s="186"/>
      <c r="E29" s="186"/>
    </row>
    <row r="30" spans="1:5" ht="12.75" hidden="1">
      <c r="A30" s="204" t="s">
        <v>279</v>
      </c>
      <c r="B30" s="204" t="s">
        <v>280</v>
      </c>
      <c r="C30" s="186"/>
      <c r="D30" s="186"/>
      <c r="E30" s="186"/>
    </row>
    <row r="31" spans="1:5" ht="12.75" hidden="1">
      <c r="A31" s="204" t="s">
        <v>117</v>
      </c>
      <c r="B31" s="204" t="s">
        <v>280</v>
      </c>
      <c r="C31" s="186"/>
      <c r="D31" s="186"/>
      <c r="E31" s="186"/>
    </row>
    <row r="32" spans="1:5" ht="12.75" hidden="1">
      <c r="A32" s="204" t="s">
        <v>281</v>
      </c>
      <c r="B32" s="204" t="s">
        <v>282</v>
      </c>
      <c r="C32" s="186"/>
      <c r="D32" s="186"/>
      <c r="E32" s="186"/>
    </row>
    <row r="33" spans="1:5" ht="12.75" hidden="1">
      <c r="A33" s="204" t="s">
        <v>135</v>
      </c>
      <c r="B33" s="204" t="s">
        <v>282</v>
      </c>
      <c r="C33" s="186"/>
      <c r="D33" s="186"/>
      <c r="E33" s="186"/>
    </row>
    <row r="34" spans="1:5" ht="12.75" hidden="1">
      <c r="A34" s="204" t="s">
        <v>283</v>
      </c>
      <c r="B34" s="204" t="s">
        <v>284</v>
      </c>
      <c r="C34" s="186"/>
      <c r="D34" s="186"/>
      <c r="E34" s="186"/>
    </row>
    <row r="35" spans="1:5" ht="12.75" hidden="1">
      <c r="A35" s="204" t="s">
        <v>132</v>
      </c>
      <c r="B35" s="204" t="s">
        <v>284</v>
      </c>
      <c r="C35" s="186"/>
      <c r="D35" s="186"/>
      <c r="E35" s="186"/>
    </row>
    <row r="36" spans="1:5" ht="12.75" hidden="1">
      <c r="A36" s="204" t="s">
        <v>285</v>
      </c>
      <c r="B36" s="204" t="s">
        <v>286</v>
      </c>
      <c r="C36" s="186"/>
      <c r="D36" s="186"/>
      <c r="E36" s="186"/>
    </row>
    <row r="37" spans="1:5" ht="12.75" hidden="1">
      <c r="A37" s="204" t="s">
        <v>154</v>
      </c>
      <c r="B37" s="204" t="s">
        <v>286</v>
      </c>
      <c r="C37" s="186"/>
      <c r="D37" s="186"/>
      <c r="E37" s="186"/>
    </row>
    <row r="38" spans="1:5" ht="12.75" hidden="1">
      <c r="A38" s="204" t="s">
        <v>287</v>
      </c>
      <c r="B38" s="204" t="s">
        <v>288</v>
      </c>
      <c r="C38" s="186"/>
      <c r="D38" s="186"/>
      <c r="E38" s="186"/>
    </row>
    <row r="39" spans="1:5" ht="12.75" hidden="1">
      <c r="A39" s="204" t="s">
        <v>141</v>
      </c>
      <c r="B39" s="204" t="s">
        <v>288</v>
      </c>
      <c r="C39" s="186"/>
      <c r="D39" s="186"/>
      <c r="E39" s="186"/>
    </row>
    <row r="40" spans="1:5" ht="12.75" hidden="1">
      <c r="A40" s="204" t="s">
        <v>289</v>
      </c>
      <c r="B40" s="204" t="s">
        <v>290</v>
      </c>
      <c r="C40" s="186"/>
      <c r="D40" s="186"/>
      <c r="E40" s="186"/>
    </row>
    <row r="41" spans="1:5" ht="12.75" hidden="1">
      <c r="A41" s="204" t="s">
        <v>157</v>
      </c>
      <c r="B41" s="204" t="s">
        <v>290</v>
      </c>
      <c r="C41" s="186"/>
      <c r="D41" s="186"/>
      <c r="E41" s="186"/>
    </row>
    <row r="42" spans="1:5" ht="12.75" hidden="1">
      <c r="A42" s="204" t="s">
        <v>291</v>
      </c>
      <c r="B42" s="204" t="s">
        <v>292</v>
      </c>
      <c r="C42" s="186"/>
      <c r="D42" s="186"/>
      <c r="E42" s="186"/>
    </row>
    <row r="43" spans="1:5" ht="12.75" hidden="1">
      <c r="A43" s="204" t="s">
        <v>162</v>
      </c>
      <c r="B43" s="204" t="s">
        <v>292</v>
      </c>
      <c r="C43" s="186"/>
      <c r="D43" s="186"/>
      <c r="E43" s="186"/>
    </row>
    <row r="44" spans="1:5" ht="12.75" hidden="1">
      <c r="A44" s="204" t="s">
        <v>293</v>
      </c>
      <c r="B44" s="204" t="s">
        <v>294</v>
      </c>
      <c r="C44" s="186"/>
      <c r="D44" s="186"/>
      <c r="E44" s="186"/>
    </row>
    <row r="45" spans="1:5" ht="12.75" hidden="1">
      <c r="A45" s="204" t="s">
        <v>165</v>
      </c>
      <c r="B45" s="204" t="s">
        <v>294</v>
      </c>
      <c r="C45" s="186"/>
      <c r="D45" s="186"/>
      <c r="E45" s="186"/>
    </row>
    <row r="46" spans="1:5" ht="12.75" hidden="1">
      <c r="A46" s="204" t="s">
        <v>839</v>
      </c>
      <c r="B46" s="204" t="s">
        <v>295</v>
      </c>
      <c r="C46" s="186"/>
      <c r="D46" s="186"/>
      <c r="E46" s="186"/>
    </row>
    <row r="47" spans="1:5" ht="12.75" hidden="1">
      <c r="A47" s="204" t="s">
        <v>296</v>
      </c>
      <c r="B47" s="204" t="s">
        <v>297</v>
      </c>
      <c r="C47" s="186"/>
      <c r="D47" s="186"/>
      <c r="E47" s="186"/>
    </row>
    <row r="48" spans="1:5" ht="12.75" hidden="1">
      <c r="A48" s="204" t="s">
        <v>171</v>
      </c>
      <c r="B48" s="186" t="s">
        <v>298</v>
      </c>
      <c r="C48" s="186"/>
      <c r="D48" s="186"/>
      <c r="E48" s="186"/>
    </row>
    <row r="49" spans="1:5" ht="12.75" hidden="1">
      <c r="A49" s="204" t="s">
        <v>159</v>
      </c>
      <c r="B49" s="186" t="s">
        <v>299</v>
      </c>
      <c r="C49" s="186"/>
      <c r="D49" s="186"/>
      <c r="E49" s="186"/>
    </row>
    <row r="50" spans="1:5" ht="12.75" hidden="1">
      <c r="A50" s="204" t="s">
        <v>218</v>
      </c>
      <c r="B50" s="186" t="s">
        <v>300</v>
      </c>
      <c r="C50" s="186"/>
      <c r="D50" s="186"/>
      <c r="E50" s="186"/>
    </row>
    <row r="51" spans="1:5" ht="12.75" hidden="1">
      <c r="A51" s="204" t="s">
        <v>121</v>
      </c>
      <c r="B51" s="186" t="s">
        <v>301</v>
      </c>
      <c r="C51" s="186"/>
      <c r="D51" s="186"/>
      <c r="E51" s="186"/>
    </row>
    <row r="52" spans="1:5" ht="12.75" hidden="1">
      <c r="A52" s="204" t="s">
        <v>124</v>
      </c>
      <c r="B52" s="186" t="s">
        <v>302</v>
      </c>
      <c r="C52" s="186"/>
      <c r="D52" s="186"/>
      <c r="E52" s="186"/>
    </row>
    <row r="53" spans="1:5" ht="12.75" hidden="1">
      <c r="A53" s="204" t="s">
        <v>303</v>
      </c>
      <c r="B53" s="186" t="s">
        <v>304</v>
      </c>
      <c r="C53" s="186"/>
      <c r="D53" s="186"/>
      <c r="E53" s="186"/>
    </row>
    <row r="54" spans="1:5" ht="12.75" hidden="1">
      <c r="A54" s="204" t="s">
        <v>193</v>
      </c>
      <c r="B54" s="186" t="s">
        <v>305</v>
      </c>
      <c r="C54" s="186"/>
      <c r="D54" s="186"/>
      <c r="E54" s="186"/>
    </row>
    <row r="55" spans="1:5" ht="12.75" hidden="1">
      <c r="A55" s="204" t="s">
        <v>306</v>
      </c>
      <c r="B55" s="186" t="s">
        <v>307</v>
      </c>
      <c r="C55" s="186"/>
      <c r="D55" s="186"/>
      <c r="E55" s="186"/>
    </row>
    <row r="56" spans="1:5" ht="12.75" hidden="1">
      <c r="A56" s="204" t="s">
        <v>195</v>
      </c>
      <c r="B56" s="186" t="s">
        <v>308</v>
      </c>
      <c r="C56" s="186"/>
      <c r="D56" s="186"/>
      <c r="E56" s="186"/>
    </row>
    <row r="57" spans="1:5" ht="12.75" hidden="1">
      <c r="A57" s="204" t="s">
        <v>129</v>
      </c>
      <c r="B57" s="204" t="s">
        <v>309</v>
      </c>
      <c r="C57" s="186"/>
      <c r="D57" s="186"/>
      <c r="E57" s="186"/>
    </row>
    <row r="58" spans="1:5" ht="12.75" hidden="1">
      <c r="A58" s="204" t="s">
        <v>224</v>
      </c>
      <c r="B58" s="186" t="s">
        <v>310</v>
      </c>
      <c r="C58" s="186"/>
      <c r="D58" s="186"/>
      <c r="E58" s="186"/>
    </row>
    <row r="59" spans="1:5" ht="12.75" hidden="1">
      <c r="A59" s="204" t="s">
        <v>311</v>
      </c>
      <c r="B59" s="186" t="s">
        <v>312</v>
      </c>
      <c r="C59" s="186"/>
      <c r="D59" s="186"/>
      <c r="E59" s="186"/>
    </row>
    <row r="60" spans="1:5" ht="12.75" hidden="1">
      <c r="A60" s="204" t="s">
        <v>313</v>
      </c>
      <c r="B60" s="186" t="s">
        <v>314</v>
      </c>
      <c r="C60" s="186"/>
      <c r="D60" s="186"/>
      <c r="E60" s="186"/>
    </row>
    <row r="61" spans="1:5" ht="12.75" hidden="1">
      <c r="A61" s="204" t="s">
        <v>315</v>
      </c>
      <c r="B61" s="186" t="s">
        <v>316</v>
      </c>
      <c r="C61" s="186"/>
      <c r="D61" s="186"/>
      <c r="E61" s="186"/>
    </row>
    <row r="62" spans="1:5" ht="12.75" hidden="1">
      <c r="A62" s="204" t="s">
        <v>317</v>
      </c>
      <c r="B62" s="186" t="s">
        <v>318</v>
      </c>
      <c r="C62" s="186"/>
      <c r="D62" s="186"/>
      <c r="E62" s="186"/>
    </row>
    <row r="63" spans="1:5" ht="12.75" hidden="1">
      <c r="A63" s="204" t="s">
        <v>231</v>
      </c>
      <c r="B63" s="186" t="s">
        <v>319</v>
      </c>
      <c r="C63" s="186"/>
      <c r="D63" s="186"/>
      <c r="E63" s="186"/>
    </row>
    <row r="64" spans="1:5" ht="12.75" hidden="1">
      <c r="A64" s="204" t="s">
        <v>237</v>
      </c>
      <c r="B64" s="186" t="s">
        <v>320</v>
      </c>
      <c r="C64" s="186"/>
      <c r="D64" s="186"/>
      <c r="E64" s="186"/>
    </row>
    <row r="65" spans="1:5" ht="12.75" hidden="1">
      <c r="A65" s="204" t="s">
        <v>321</v>
      </c>
      <c r="B65" s="186" t="s">
        <v>322</v>
      </c>
      <c r="C65" s="186"/>
      <c r="D65" s="186"/>
      <c r="E65" s="186"/>
    </row>
    <row r="66" spans="1:5" ht="12.75" hidden="1">
      <c r="A66" s="204" t="s">
        <v>323</v>
      </c>
      <c r="B66" s="186" t="s">
        <v>324</v>
      </c>
      <c r="C66" s="186"/>
      <c r="D66" s="186"/>
      <c r="E66" s="186"/>
    </row>
    <row r="67" spans="1:5" ht="12.75" hidden="1">
      <c r="A67" s="204" t="s">
        <v>95</v>
      </c>
      <c r="B67" s="204" t="s">
        <v>325</v>
      </c>
      <c r="C67" s="186"/>
      <c r="D67" s="186"/>
      <c r="E67" s="186"/>
    </row>
    <row r="68" spans="1:5" ht="12.75" hidden="1">
      <c r="A68" s="204" t="s">
        <v>97</v>
      </c>
      <c r="B68" s="186" t="s">
        <v>326</v>
      </c>
      <c r="C68" s="186"/>
      <c r="D68" s="186"/>
      <c r="E68" s="186"/>
    </row>
    <row r="69" spans="1:5" ht="12.75" hidden="1">
      <c r="A69" s="204" t="s">
        <v>327</v>
      </c>
      <c r="B69" s="186" t="s">
        <v>328</v>
      </c>
      <c r="C69" s="186"/>
      <c r="D69" s="186"/>
      <c r="E69" s="186"/>
    </row>
    <row r="70" spans="1:5" ht="12.75" hidden="1">
      <c r="A70" s="204" t="s">
        <v>329</v>
      </c>
      <c r="B70" s="186" t="s">
        <v>330</v>
      </c>
      <c r="C70" s="186"/>
      <c r="D70" s="186"/>
      <c r="E70" s="186"/>
    </row>
    <row r="71" spans="1:5" ht="12.75" hidden="1">
      <c r="A71" s="204" t="s">
        <v>226</v>
      </c>
      <c r="B71" s="186" t="s">
        <v>331</v>
      </c>
      <c r="C71" s="186"/>
      <c r="D71" s="186"/>
      <c r="E71" s="186"/>
    </row>
    <row r="72" spans="1:5" ht="12.75" hidden="1">
      <c r="A72" s="204" t="s">
        <v>101</v>
      </c>
      <c r="B72" s="186" t="s">
        <v>332</v>
      </c>
      <c r="C72" s="186"/>
      <c r="D72" s="186"/>
      <c r="E72" s="186"/>
    </row>
    <row r="73" spans="1:5" ht="12.75" hidden="1">
      <c r="A73" s="204" t="s">
        <v>188</v>
      </c>
      <c r="B73" s="186" t="s">
        <v>333</v>
      </c>
      <c r="C73" s="186"/>
      <c r="D73" s="186"/>
      <c r="E73" s="186"/>
    </row>
    <row r="74" spans="1:5" ht="12.75" hidden="1">
      <c r="A74" s="204" t="s">
        <v>200</v>
      </c>
      <c r="B74" s="186" t="s">
        <v>334</v>
      </c>
      <c r="C74" s="186"/>
      <c r="D74" s="186"/>
      <c r="E74" s="186"/>
    </row>
    <row r="75" spans="1:5" ht="12.75" hidden="1">
      <c r="A75" s="204" t="s">
        <v>212</v>
      </c>
      <c r="B75" s="186" t="s">
        <v>335</v>
      </c>
      <c r="C75" s="186"/>
      <c r="D75" s="186"/>
      <c r="E75" s="186"/>
    </row>
    <row r="76" spans="1:5" ht="12.75" hidden="1">
      <c r="A76" s="204" t="s">
        <v>336</v>
      </c>
      <c r="B76" s="186" t="s">
        <v>337</v>
      </c>
      <c r="C76" s="186"/>
      <c r="D76" s="186"/>
      <c r="E76" s="186"/>
    </row>
    <row r="77" spans="1:5" ht="12.75" hidden="1">
      <c r="A77" s="204" t="s">
        <v>214</v>
      </c>
      <c r="B77" s="204" t="s">
        <v>338</v>
      </c>
      <c r="C77" s="186"/>
      <c r="D77" s="186"/>
      <c r="E77" s="186"/>
    </row>
    <row r="78" spans="1:5" ht="12.75" hidden="1">
      <c r="A78" s="204" t="s">
        <v>216</v>
      </c>
      <c r="B78" s="186" t="s">
        <v>339</v>
      </c>
      <c r="C78" s="186"/>
      <c r="D78" s="186"/>
      <c r="E78" s="186"/>
    </row>
    <row r="79" spans="1:5" ht="12.75" hidden="1">
      <c r="A79" s="204" t="s">
        <v>104</v>
      </c>
      <c r="B79" s="186" t="s">
        <v>340</v>
      </c>
      <c r="C79" s="186"/>
      <c r="D79" s="186"/>
      <c r="E79" s="186"/>
    </row>
    <row r="80" spans="1:5" ht="12.75" hidden="1">
      <c r="A80" s="204" t="s">
        <v>206</v>
      </c>
      <c r="B80" s="186" t="s">
        <v>341</v>
      </c>
      <c r="C80" s="186"/>
      <c r="D80" s="186"/>
      <c r="E80" s="186"/>
    </row>
    <row r="81" spans="1:5" ht="12.75" hidden="1">
      <c r="A81" s="204" t="s">
        <v>197</v>
      </c>
      <c r="B81" s="186" t="s">
        <v>342</v>
      </c>
      <c r="C81" s="186"/>
      <c r="D81" s="186"/>
      <c r="E81" s="186"/>
    </row>
    <row r="82" spans="1:5" ht="12.75" hidden="1">
      <c r="A82" s="204" t="s">
        <v>147</v>
      </c>
      <c r="B82" s="186" t="s">
        <v>343</v>
      </c>
      <c r="C82" s="186"/>
      <c r="D82" s="186"/>
      <c r="E82" s="186"/>
    </row>
    <row r="83" spans="1:5" ht="12.75" hidden="1">
      <c r="A83" s="204" t="s">
        <v>119</v>
      </c>
      <c r="B83" s="186" t="s">
        <v>344</v>
      </c>
      <c r="C83" s="186"/>
      <c r="D83" s="186"/>
      <c r="E83" s="186"/>
    </row>
    <row r="84" spans="1:5" ht="12.75" hidden="1">
      <c r="A84" s="204" t="s">
        <v>138</v>
      </c>
      <c r="B84" s="186" t="s">
        <v>345</v>
      </c>
      <c r="C84" s="186"/>
      <c r="D84" s="186"/>
      <c r="E84" s="186"/>
    </row>
    <row r="85" spans="1:5" ht="12.75" hidden="1">
      <c r="A85" s="204" t="s">
        <v>144</v>
      </c>
      <c r="B85" s="186" t="s">
        <v>346</v>
      </c>
      <c r="C85" s="186"/>
      <c r="D85" s="186"/>
      <c r="E85" s="186"/>
    </row>
    <row r="86" spans="1:5" ht="12.75" hidden="1">
      <c r="A86" s="204" t="s">
        <v>151</v>
      </c>
      <c r="B86" s="186" t="s">
        <v>347</v>
      </c>
      <c r="C86" s="186"/>
      <c r="D86" s="186"/>
      <c r="E86" s="186"/>
    </row>
    <row r="87" spans="1:5" ht="12.75" hidden="1">
      <c r="A87" s="204" t="s">
        <v>173</v>
      </c>
      <c r="B87" s="204" t="s">
        <v>348</v>
      </c>
      <c r="C87" s="186"/>
      <c r="D87" s="186"/>
      <c r="E87" s="186"/>
    </row>
    <row r="88" spans="1:5" ht="12.75" hidden="1">
      <c r="A88" s="204" t="s">
        <v>175</v>
      </c>
      <c r="B88" s="186" t="s">
        <v>349</v>
      </c>
      <c r="C88" s="186"/>
      <c r="D88" s="186"/>
      <c r="E88" s="186"/>
    </row>
    <row r="89" spans="1:5" ht="12.75" hidden="1">
      <c r="A89" s="204" t="s">
        <v>177</v>
      </c>
      <c r="B89" s="186" t="s">
        <v>350</v>
      </c>
      <c r="C89" s="186"/>
      <c r="D89" s="186"/>
      <c r="E89" s="186"/>
    </row>
    <row r="90" spans="1:5" ht="12.75" hidden="1">
      <c r="A90" s="204" t="s">
        <v>351</v>
      </c>
      <c r="B90" s="186" t="s">
        <v>352</v>
      </c>
      <c r="C90" s="186"/>
      <c r="D90" s="186"/>
      <c r="E90" s="186"/>
    </row>
    <row r="91" spans="1:5" ht="12.75" hidden="1">
      <c r="A91" s="204" t="s">
        <v>185</v>
      </c>
      <c r="B91" s="186" t="s">
        <v>353</v>
      </c>
      <c r="C91" s="186"/>
      <c r="D91" s="186"/>
      <c r="E91" s="186"/>
    </row>
    <row r="92" spans="1:5" ht="12.75" hidden="1">
      <c r="A92" s="204" t="s">
        <v>354</v>
      </c>
      <c r="B92" s="186" t="s">
        <v>355</v>
      </c>
      <c r="C92" s="186"/>
      <c r="D92" s="186"/>
      <c r="E92" s="186"/>
    </row>
    <row r="93" spans="1:5" ht="12.75" hidden="1">
      <c r="A93" s="204" t="s">
        <v>191</v>
      </c>
      <c r="B93" s="186" t="s">
        <v>356</v>
      </c>
      <c r="C93" s="186"/>
      <c r="D93" s="186"/>
      <c r="E93" s="186"/>
    </row>
    <row r="94" spans="1:5" ht="12.75" hidden="1">
      <c r="A94" s="204" t="s">
        <v>203</v>
      </c>
      <c r="B94" s="186" t="s">
        <v>357</v>
      </c>
      <c r="C94" s="186"/>
      <c r="D94" s="186"/>
      <c r="E94" s="186"/>
    </row>
    <row r="95" spans="1:5" ht="12.75" hidden="1">
      <c r="A95" s="204" t="s">
        <v>358</v>
      </c>
      <c r="B95" s="186" t="s">
        <v>359</v>
      </c>
      <c r="C95" s="186"/>
      <c r="D95" s="186"/>
      <c r="E95" s="186"/>
    </row>
    <row r="96" spans="1:5" ht="12.75" hidden="1">
      <c r="A96" s="204" t="s">
        <v>180</v>
      </c>
      <c r="B96" s="186" t="s">
        <v>360</v>
      </c>
      <c r="C96" s="186"/>
      <c r="D96" s="186"/>
      <c r="E96" s="186"/>
    </row>
    <row r="97" spans="1:5" ht="12.75" hidden="1">
      <c r="A97" s="204" t="s">
        <v>220</v>
      </c>
      <c r="B97" s="204" t="s">
        <v>361</v>
      </c>
      <c r="C97" s="186"/>
      <c r="D97" s="186"/>
      <c r="E97" s="186"/>
    </row>
    <row r="98" spans="1:5" ht="12.75" hidden="1">
      <c r="A98" s="204" t="s">
        <v>222</v>
      </c>
      <c r="B98" s="186" t="s">
        <v>362</v>
      </c>
      <c r="C98" s="186"/>
      <c r="D98" s="186"/>
      <c r="E98" s="186"/>
    </row>
    <row r="99" spans="1:5" ht="12.75" hidden="1">
      <c r="A99" s="204" t="s">
        <v>228</v>
      </c>
      <c r="B99" s="186" t="s">
        <v>363</v>
      </c>
      <c r="C99" s="186"/>
      <c r="D99" s="186"/>
      <c r="E99" s="186"/>
    </row>
    <row r="100" spans="1:5" ht="12.75" hidden="1">
      <c r="A100" s="204" t="s">
        <v>234</v>
      </c>
      <c r="B100" s="186" t="s">
        <v>364</v>
      </c>
      <c r="C100" s="186"/>
      <c r="D100" s="186"/>
      <c r="E100" s="186"/>
    </row>
    <row r="101" spans="1:5" ht="12.75" hidden="1">
      <c r="A101" s="204" t="s">
        <v>109</v>
      </c>
      <c r="B101" s="186" t="s">
        <v>365</v>
      </c>
      <c r="C101" s="186"/>
      <c r="D101" s="186"/>
      <c r="E101" s="186"/>
    </row>
    <row r="102" spans="1:5" ht="12.75" hidden="1">
      <c r="A102" s="204" t="s">
        <v>111</v>
      </c>
      <c r="B102" s="186" t="s">
        <v>366</v>
      </c>
      <c r="C102" s="186"/>
      <c r="D102" s="186"/>
      <c r="E102" s="186"/>
    </row>
    <row r="103" spans="1:5" ht="12.75" hidden="1">
      <c r="A103" s="204" t="s">
        <v>182</v>
      </c>
      <c r="B103" s="186" t="s">
        <v>367</v>
      </c>
      <c r="C103" s="186"/>
      <c r="D103" s="186"/>
      <c r="E103" s="186"/>
    </row>
    <row r="104" spans="1:5" ht="12.75" hidden="1">
      <c r="A104" s="204" t="s">
        <v>113</v>
      </c>
      <c r="B104" s="186" t="s">
        <v>368</v>
      </c>
      <c r="C104" s="186"/>
      <c r="D104" s="186"/>
      <c r="E104" s="186"/>
    </row>
    <row r="105" spans="1:5" ht="12.75" hidden="1">
      <c r="A105" s="204" t="s">
        <v>168</v>
      </c>
      <c r="B105" s="186" t="s">
        <v>369</v>
      </c>
      <c r="C105" s="186"/>
      <c r="D105" s="186"/>
      <c r="E105" s="186"/>
    </row>
    <row r="106" spans="1:5" ht="12.75" hidden="1">
      <c r="A106" s="204" t="s">
        <v>370</v>
      </c>
      <c r="B106" s="186" t="s">
        <v>371</v>
      </c>
      <c r="C106" s="186"/>
      <c r="D106" s="186"/>
      <c r="E106" s="186"/>
    </row>
    <row r="107" spans="1:5" ht="12.75" hidden="1">
      <c r="A107" s="204" t="s">
        <v>372</v>
      </c>
      <c r="B107" s="204" t="s">
        <v>373</v>
      </c>
      <c r="C107" s="186"/>
      <c r="D107" s="186"/>
      <c r="E107" s="186"/>
    </row>
    <row r="108" spans="1:5" ht="12.75" hidden="1">
      <c r="A108" s="204" t="s">
        <v>374</v>
      </c>
      <c r="B108" s="186" t="s">
        <v>375</v>
      </c>
      <c r="C108" s="186"/>
      <c r="D108" s="186"/>
      <c r="E108" s="186"/>
    </row>
    <row r="109" spans="1:5" ht="12.75" hidden="1">
      <c r="A109" s="204" t="s">
        <v>376</v>
      </c>
      <c r="B109" s="186" t="s">
        <v>377</v>
      </c>
      <c r="C109" s="186"/>
      <c r="D109" s="186"/>
      <c r="E109" s="186"/>
    </row>
    <row r="110" spans="1:5" ht="12.75" hidden="1">
      <c r="A110" s="204" t="s">
        <v>240</v>
      </c>
      <c r="B110" s="186" t="s">
        <v>378</v>
      </c>
      <c r="C110" s="186"/>
      <c r="D110" s="186"/>
      <c r="E110" s="186"/>
    </row>
    <row r="111" spans="1:5" ht="12.75" hidden="1">
      <c r="A111" s="204" t="s">
        <v>379</v>
      </c>
      <c r="B111" s="186" t="s">
        <v>380</v>
      </c>
      <c r="C111" s="186"/>
      <c r="D111" s="186"/>
      <c r="E111" s="186"/>
    </row>
    <row r="112" spans="1:5" ht="12.75" hidden="1">
      <c r="A112" s="204" t="s">
        <v>381</v>
      </c>
      <c r="B112" s="186" t="s">
        <v>382</v>
      </c>
      <c r="C112" s="186"/>
      <c r="D112" s="186"/>
      <c r="E112" s="186"/>
    </row>
    <row r="113" spans="1:5" ht="12.75" hidden="1">
      <c r="A113" s="204" t="s">
        <v>251</v>
      </c>
      <c r="B113" s="186" t="s">
        <v>383</v>
      </c>
      <c r="C113" s="186"/>
      <c r="D113" s="186"/>
      <c r="E113" s="186"/>
    </row>
    <row r="114" spans="1:5" ht="12.75" hidden="1">
      <c r="A114" s="204" t="s">
        <v>249</v>
      </c>
      <c r="B114" s="186" t="s">
        <v>384</v>
      </c>
      <c r="C114" s="186"/>
      <c r="D114" s="186"/>
      <c r="E114" s="186"/>
    </row>
    <row r="115" spans="1:5" ht="12.75" hidden="1">
      <c r="A115" s="204" t="s">
        <v>385</v>
      </c>
      <c r="B115" s="186" t="s">
        <v>386</v>
      </c>
      <c r="C115" s="186"/>
      <c r="D115" s="186"/>
      <c r="E115" s="186"/>
    </row>
    <row r="116" spans="1:5" ht="12.75" hidden="1">
      <c r="A116" s="204" t="s">
        <v>209</v>
      </c>
      <c r="B116" s="186" t="s">
        <v>387</v>
      </c>
      <c r="C116" s="186"/>
      <c r="D116" s="186"/>
      <c r="E116" s="186"/>
    </row>
    <row r="117" spans="1:5" ht="12.75" hidden="1">
      <c r="A117" s="204" t="s">
        <v>388</v>
      </c>
      <c r="B117" s="204" t="s">
        <v>389</v>
      </c>
      <c r="C117" s="186"/>
      <c r="D117" s="186"/>
      <c r="E117" s="186"/>
    </row>
    <row r="118" spans="1:5" ht="12.75" hidden="1">
      <c r="A118" s="204" t="s">
        <v>390</v>
      </c>
      <c r="B118" s="186" t="s">
        <v>391</v>
      </c>
      <c r="C118" s="186"/>
      <c r="D118" s="186"/>
      <c r="E118" s="186"/>
    </row>
    <row r="119" spans="1:5" ht="12.75" hidden="1">
      <c r="A119" s="204" t="s">
        <v>392</v>
      </c>
      <c r="B119" s="186" t="s">
        <v>393</v>
      </c>
      <c r="C119" s="186"/>
      <c r="D119" s="186"/>
      <c r="E119" s="186"/>
    </row>
    <row r="120" spans="1:5" ht="12.75" hidden="1">
      <c r="A120" s="204" t="s">
        <v>394</v>
      </c>
      <c r="B120" s="186" t="s">
        <v>395</v>
      </c>
      <c r="C120" s="186"/>
      <c r="D120" s="186"/>
      <c r="E120" s="186"/>
    </row>
    <row r="121" spans="1:5" ht="12.75" hidden="1">
      <c r="A121" s="204" t="s">
        <v>126</v>
      </c>
      <c r="B121" s="186" t="s">
        <v>396</v>
      </c>
      <c r="C121" s="186"/>
      <c r="D121" s="186"/>
      <c r="E121" s="186"/>
    </row>
    <row r="122" spans="1:5" ht="12.75" hidden="1">
      <c r="A122" s="204" t="s">
        <v>243</v>
      </c>
      <c r="B122" s="186" t="s">
        <v>397</v>
      </c>
      <c r="C122" s="186"/>
      <c r="D122" s="186"/>
      <c r="E122" s="186"/>
    </row>
    <row r="123" spans="1:5" ht="12.75" hidden="1">
      <c r="A123" s="204" t="s">
        <v>245</v>
      </c>
      <c r="B123" s="186" t="s">
        <v>398</v>
      </c>
      <c r="C123" s="186"/>
      <c r="D123" s="186"/>
      <c r="E123" s="186"/>
    </row>
    <row r="124" spans="1:5" ht="12.75" hidden="1">
      <c r="A124" s="204" t="s">
        <v>247</v>
      </c>
      <c r="B124" s="186" t="s">
        <v>399</v>
      </c>
      <c r="C124" s="186"/>
      <c r="D124" s="186"/>
      <c r="E124" s="186"/>
    </row>
    <row r="125" spans="1:5" ht="12.75" hidden="1">
      <c r="A125" s="204" t="s">
        <v>400</v>
      </c>
      <c r="B125" s="186" t="s">
        <v>401</v>
      </c>
      <c r="C125" s="186"/>
      <c r="D125" s="186"/>
      <c r="E125" s="186"/>
    </row>
    <row r="126" spans="1:5" ht="12.75" hidden="1">
      <c r="A126" s="204" t="s">
        <v>402</v>
      </c>
      <c r="B126" s="186" t="s">
        <v>403</v>
      </c>
      <c r="C126" s="186"/>
      <c r="D126" s="186"/>
      <c r="E126" s="186"/>
    </row>
    <row r="127" spans="1:5" ht="12.75" hidden="1">
      <c r="A127" s="204" t="s">
        <v>404</v>
      </c>
      <c r="B127" s="204" t="s">
        <v>405</v>
      </c>
      <c r="C127" s="186"/>
      <c r="D127" s="186"/>
      <c r="E127" s="186"/>
    </row>
    <row r="128" spans="1:5" ht="12.75" hidden="1">
      <c r="A128" s="204" t="s">
        <v>254</v>
      </c>
      <c r="B128" s="186" t="s">
        <v>406</v>
      </c>
      <c r="C128" s="186"/>
      <c r="D128" s="186"/>
      <c r="E128" s="186"/>
    </row>
    <row r="129" spans="1:5" ht="12.75" hidden="1">
      <c r="A129" s="204" t="s">
        <v>407</v>
      </c>
      <c r="B129" s="186" t="s">
        <v>408</v>
      </c>
      <c r="C129" s="186"/>
      <c r="D129" s="186"/>
      <c r="E129" s="186"/>
    </row>
    <row r="130" spans="1:5" ht="12.75" hidden="1">
      <c r="A130" s="204" t="s">
        <v>409</v>
      </c>
      <c r="B130" s="186" t="s">
        <v>410</v>
      </c>
      <c r="C130" s="186"/>
      <c r="D130" s="186"/>
      <c r="E130" s="186"/>
    </row>
    <row r="131" spans="1:5" ht="12.75" hidden="1">
      <c r="A131" s="204" t="s">
        <v>411</v>
      </c>
      <c r="B131" s="186" t="s">
        <v>412</v>
      </c>
      <c r="C131" s="186"/>
      <c r="D131" s="186"/>
      <c r="E131" s="186"/>
    </row>
    <row r="132" spans="1:5" ht="12.75" hidden="1">
      <c r="A132" s="204" t="s">
        <v>413</v>
      </c>
      <c r="B132" s="186" t="s">
        <v>414</v>
      </c>
      <c r="C132" s="186"/>
      <c r="D132" s="186"/>
      <c r="E132" s="186"/>
    </row>
    <row r="133" spans="1:5" ht="12.75" hidden="1">
      <c r="A133" s="204" t="s">
        <v>415</v>
      </c>
      <c r="B133" s="186" t="s">
        <v>416</v>
      </c>
      <c r="C133" s="186"/>
      <c r="D133" s="186"/>
      <c r="E133" s="186"/>
    </row>
    <row r="134" spans="1:5" ht="12.75" hidden="1">
      <c r="A134" s="204" t="s">
        <v>417</v>
      </c>
      <c r="B134" s="186" t="s">
        <v>418</v>
      </c>
      <c r="C134" s="186"/>
      <c r="D134" s="186"/>
      <c r="E134" s="186"/>
    </row>
    <row r="135" spans="1:5" ht="12.75" hidden="1">
      <c r="A135" s="204" t="s">
        <v>419</v>
      </c>
      <c r="B135" s="186" t="s">
        <v>420</v>
      </c>
      <c r="C135" s="186"/>
      <c r="D135" s="186"/>
      <c r="E135" s="186"/>
    </row>
    <row r="136" ht="45" customHeight="1" hidden="1"/>
    <row r="137" ht="12.75">
      <c r="A137" s="205" t="s">
        <v>421</v>
      </c>
    </row>
  </sheetData>
  <mergeCells count="2">
    <mergeCell ref="B2:D2"/>
    <mergeCell ref="A3:D3"/>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AV69"/>
  <sheetViews>
    <sheetView view="pageBreakPreview" zoomScaleSheetLayoutView="100" workbookViewId="0" topLeftCell="A1">
      <selection activeCell="AP54" sqref="AP54:AU54"/>
    </sheetView>
  </sheetViews>
  <sheetFormatPr defaultColWidth="2.66015625" defaultRowHeight="12.75"/>
  <cols>
    <col min="1" max="1" width="2.66015625" style="382" customWidth="1"/>
    <col min="2" max="2" width="1.83203125" style="382" customWidth="1"/>
    <col min="3" max="3" width="2.66015625" style="382" customWidth="1"/>
    <col min="4" max="4" width="1.5" style="382" customWidth="1"/>
    <col min="5" max="36" width="2.66015625" style="382" customWidth="1"/>
    <col min="37" max="38" width="1.83203125" style="382" customWidth="1"/>
    <col min="39" max="41" width="2.66015625" style="382" customWidth="1"/>
    <col min="42" max="42" width="4" style="382" customWidth="1"/>
    <col min="43" max="43" width="2.66015625" style="382" customWidth="1"/>
    <col min="44" max="44" width="2.16015625" style="382" customWidth="1"/>
    <col min="45" max="47" width="2.66015625" style="382" customWidth="1"/>
    <col min="48" max="48" width="7.33203125" style="382" customWidth="1"/>
    <col min="49" max="16384" width="2.66015625" style="382" customWidth="1"/>
  </cols>
  <sheetData>
    <row r="1" spans="1:48" s="363" customFormat="1" ht="21" customHeight="1">
      <c r="A1" s="362"/>
      <c r="C1" s="364"/>
      <c r="D1" s="364"/>
      <c r="E1" s="364"/>
      <c r="F1" s="364"/>
      <c r="G1" s="364"/>
      <c r="I1" s="1217" t="s">
        <v>913</v>
      </c>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8"/>
      <c r="AP1" s="1204">
        <v>2009</v>
      </c>
      <c r="AQ1" s="1205"/>
      <c r="AR1" s="1205"/>
      <c r="AS1" s="1205"/>
      <c r="AT1" s="1205"/>
      <c r="AU1" s="1206"/>
      <c r="AV1" s="1018" t="s">
        <v>679</v>
      </c>
    </row>
    <row r="2" spans="1:48" s="370" customFormat="1" ht="18.75" customHeight="1" thickBot="1">
      <c r="A2" s="365"/>
      <c r="B2" s="366"/>
      <c r="C2" s="367"/>
      <c r="D2" s="367"/>
      <c r="E2" s="367"/>
      <c r="F2" s="367"/>
      <c r="G2" s="367"/>
      <c r="H2" s="368"/>
      <c r="I2" s="1219"/>
      <c r="J2" s="1219"/>
      <c r="K2" s="1219"/>
      <c r="L2" s="1219"/>
      <c r="M2" s="1219"/>
      <c r="N2" s="1219"/>
      <c r="O2" s="1219"/>
      <c r="P2" s="1219"/>
      <c r="Q2" s="1219"/>
      <c r="R2" s="1219"/>
      <c r="S2" s="1219"/>
      <c r="T2" s="1219"/>
      <c r="U2" s="1219"/>
      <c r="V2" s="1219"/>
      <c r="W2" s="1219"/>
      <c r="X2" s="1219"/>
      <c r="Y2" s="1219"/>
      <c r="Z2" s="1219"/>
      <c r="AA2" s="1219"/>
      <c r="AB2" s="1219"/>
      <c r="AC2" s="1219"/>
      <c r="AD2" s="1219"/>
      <c r="AE2" s="1219"/>
      <c r="AF2" s="1219"/>
      <c r="AG2" s="1219"/>
      <c r="AH2" s="1219"/>
      <c r="AI2" s="1219"/>
      <c r="AJ2" s="1219"/>
      <c r="AK2" s="1219"/>
      <c r="AL2" s="1219"/>
      <c r="AM2" s="1219"/>
      <c r="AN2" s="1219"/>
      <c r="AO2" s="1220"/>
      <c r="AP2" s="1201" t="s">
        <v>592</v>
      </c>
      <c r="AQ2" s="1202"/>
      <c r="AR2" s="1202"/>
      <c r="AS2" s="1202"/>
      <c r="AT2" s="1202"/>
      <c r="AU2" s="1203"/>
      <c r="AV2" s="1018"/>
    </row>
    <row r="3" spans="1:48" s="370" customFormat="1" ht="3" customHeight="1" thickBot="1">
      <c r="A3" s="371"/>
      <c r="B3" s="372"/>
      <c r="C3" s="373"/>
      <c r="D3" s="374"/>
      <c r="E3" s="374"/>
      <c r="F3" s="374"/>
      <c r="G3" s="374"/>
      <c r="H3" s="375"/>
      <c r="I3" s="375"/>
      <c r="J3" s="375"/>
      <c r="K3" s="375"/>
      <c r="L3" s="369"/>
      <c r="M3" s="369"/>
      <c r="N3" s="369"/>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7"/>
      <c r="AQ3" s="377"/>
      <c r="AR3" s="377"/>
      <c r="AS3" s="377"/>
      <c r="AT3" s="377"/>
      <c r="AU3" s="378"/>
      <c r="AV3" s="1018"/>
    </row>
    <row r="4" spans="1:48" ht="13.5" customHeight="1" thickBot="1">
      <c r="A4" s="379"/>
      <c r="B4" s="380"/>
      <c r="C4" s="1184" t="s">
        <v>905</v>
      </c>
      <c r="D4" s="1185"/>
      <c r="E4" s="1185"/>
      <c r="F4" s="381"/>
      <c r="G4" s="1213" t="str">
        <f>NTN</f>
        <v>1298149-4</v>
      </c>
      <c r="H4" s="1214"/>
      <c r="I4" s="1214"/>
      <c r="J4" s="1214"/>
      <c r="K4" s="1214"/>
      <c r="L4" s="1214"/>
      <c r="M4" s="1214"/>
      <c r="N4" s="1215"/>
      <c r="O4" s="381"/>
      <c r="P4" s="381"/>
      <c r="Q4" s="381"/>
      <c r="R4" s="381"/>
      <c r="S4" s="381"/>
      <c r="T4" s="381"/>
      <c r="U4" s="381"/>
      <c r="V4" s="381"/>
      <c r="W4" s="381"/>
      <c r="X4" s="381"/>
      <c r="Y4" s="381"/>
      <c r="Z4" s="381"/>
      <c r="AA4" s="381"/>
      <c r="AB4" s="1216" t="s">
        <v>564</v>
      </c>
      <c r="AC4" s="1216"/>
      <c r="AD4" s="1216"/>
      <c r="AE4" s="1216"/>
      <c r="AF4" s="1216"/>
      <c r="AG4" s="1216"/>
      <c r="AH4" s="1216"/>
      <c r="AI4" s="1213" t="str">
        <f>IF(NIC="","",IF(person="AOP","",NIC))</f>
        <v>35201-1514787-5</v>
      </c>
      <c r="AJ4" s="1214"/>
      <c r="AK4" s="1214"/>
      <c r="AL4" s="1214"/>
      <c r="AM4" s="1214"/>
      <c r="AN4" s="1214"/>
      <c r="AO4" s="1214"/>
      <c r="AP4" s="1214"/>
      <c r="AQ4" s="1214"/>
      <c r="AR4" s="1214"/>
      <c r="AS4" s="1214"/>
      <c r="AT4" s="1214"/>
      <c r="AU4" s="1215"/>
      <c r="AV4" s="1018"/>
    </row>
    <row r="5" spans="1:48" ht="2.25" customHeight="1" thickBot="1">
      <c r="A5" s="383"/>
      <c r="B5" s="384"/>
      <c r="C5" s="385"/>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6"/>
      <c r="AV5" s="1018"/>
    </row>
    <row r="6" spans="1:48" ht="1.5" customHeight="1" hidden="1">
      <c r="A6" s="385"/>
      <c r="B6" s="381"/>
      <c r="C6" s="1082"/>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86"/>
      <c r="AO6" s="1186"/>
      <c r="AP6" s="1186"/>
      <c r="AQ6" s="1186"/>
      <c r="AR6" s="1186"/>
      <c r="AS6" s="1186"/>
      <c r="AT6" s="1186"/>
      <c r="AU6" s="1187"/>
      <c r="AV6" s="1018"/>
    </row>
    <row r="7" spans="1:48" ht="12" customHeight="1">
      <c r="A7" s="1175" t="s">
        <v>906</v>
      </c>
      <c r="B7" s="1176"/>
      <c r="C7" s="1178" t="s">
        <v>629</v>
      </c>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80"/>
      <c r="AM7" s="1188" t="s">
        <v>449</v>
      </c>
      <c r="AN7" s="1189"/>
      <c r="AO7" s="1190"/>
      <c r="AP7" s="1207" t="s">
        <v>907</v>
      </c>
      <c r="AQ7" s="1208"/>
      <c r="AR7" s="1208"/>
      <c r="AS7" s="1208"/>
      <c r="AT7" s="1208"/>
      <c r="AU7" s="1209"/>
      <c r="AV7" s="1018"/>
    </row>
    <row r="8" spans="1:48" ht="15" customHeight="1">
      <c r="A8" s="1175"/>
      <c r="B8" s="1176"/>
      <c r="C8" s="1181"/>
      <c r="D8" s="1182"/>
      <c r="E8" s="1182"/>
      <c r="F8" s="1182"/>
      <c r="G8" s="1182"/>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2"/>
      <c r="AF8" s="1182"/>
      <c r="AG8" s="1182"/>
      <c r="AH8" s="1182"/>
      <c r="AI8" s="1182"/>
      <c r="AJ8" s="1182"/>
      <c r="AK8" s="1182"/>
      <c r="AL8" s="1183"/>
      <c r="AM8" s="1191"/>
      <c r="AN8" s="1192"/>
      <c r="AO8" s="1193"/>
      <c r="AP8" s="1210"/>
      <c r="AQ8" s="1211"/>
      <c r="AR8" s="1211"/>
      <c r="AS8" s="1211"/>
      <c r="AT8" s="1211"/>
      <c r="AU8" s="1212"/>
      <c r="AV8" s="1018"/>
    </row>
    <row r="9" spans="1:48" ht="15" customHeight="1">
      <c r="A9" s="1175"/>
      <c r="B9" s="1176"/>
      <c r="C9" s="1078">
        <v>1</v>
      </c>
      <c r="D9" s="1079"/>
      <c r="E9" s="387" t="s">
        <v>602</v>
      </c>
      <c r="F9" s="387"/>
      <c r="G9" s="387"/>
      <c r="H9" s="387"/>
      <c r="I9" s="387"/>
      <c r="J9" s="387"/>
      <c r="K9" s="387"/>
      <c r="L9" s="387"/>
      <c r="M9" s="387"/>
      <c r="N9" s="387"/>
      <c r="O9" s="387"/>
      <c r="P9" s="387"/>
      <c r="Q9" s="387"/>
      <c r="R9" s="387"/>
      <c r="S9" s="387"/>
      <c r="T9" s="387"/>
      <c r="U9" s="387"/>
      <c r="V9" s="387"/>
      <c r="W9" s="387"/>
      <c r="X9" s="387"/>
      <c r="Y9" s="388"/>
      <c r="Z9" s="389"/>
      <c r="AA9" s="390"/>
      <c r="AB9" s="390"/>
      <c r="AC9" s="390"/>
      <c r="AD9" s="390"/>
      <c r="AE9" s="390"/>
      <c r="AF9" s="390"/>
      <c r="AG9" s="390"/>
      <c r="AH9" s="390"/>
      <c r="AI9" s="390"/>
      <c r="AJ9" s="391"/>
      <c r="AK9" s="391"/>
      <c r="AL9" s="392"/>
      <c r="AM9" s="1225">
        <v>94019</v>
      </c>
      <c r="AN9" s="1226"/>
      <c r="AO9" s="1227"/>
      <c r="AP9" s="1069"/>
      <c r="AQ9" s="1070"/>
      <c r="AR9" s="1070"/>
      <c r="AS9" s="1070"/>
      <c r="AT9" s="1070"/>
      <c r="AU9" s="1071"/>
      <c r="AV9" s="1018"/>
    </row>
    <row r="10" spans="1:48" ht="15" customHeight="1">
      <c r="A10" s="1175"/>
      <c r="B10" s="1176"/>
      <c r="C10" s="1078">
        <v>2</v>
      </c>
      <c r="D10" s="1079"/>
      <c r="E10" s="1234" t="s">
        <v>603</v>
      </c>
      <c r="F10" s="1115"/>
      <c r="G10" s="1115"/>
      <c r="H10" s="1115"/>
      <c r="I10" s="1115"/>
      <c r="J10" s="1115"/>
      <c r="K10" s="1115"/>
      <c r="L10" s="1115"/>
      <c r="M10" s="1115"/>
      <c r="N10" s="1115"/>
      <c r="O10" s="1115"/>
      <c r="P10" s="1115"/>
      <c r="Q10" s="1115"/>
      <c r="R10" s="1115"/>
      <c r="S10" s="1115"/>
      <c r="T10" s="1115"/>
      <c r="U10" s="1115"/>
      <c r="V10" s="1115"/>
      <c r="W10" s="1115"/>
      <c r="X10" s="1115"/>
      <c r="Y10" s="1115"/>
      <c r="Z10" s="1115"/>
      <c r="AA10" s="1115"/>
      <c r="AB10" s="1115"/>
      <c r="AC10" s="1115"/>
      <c r="AD10" s="1115"/>
      <c r="AE10" s="1115"/>
      <c r="AF10" s="1115"/>
      <c r="AG10" s="1115"/>
      <c r="AH10" s="1115"/>
      <c r="AI10" s="1115"/>
      <c r="AJ10" s="1115"/>
      <c r="AK10" s="1115"/>
      <c r="AL10" s="1164"/>
      <c r="AM10" s="1084">
        <v>94028</v>
      </c>
      <c r="AN10" s="1085"/>
      <c r="AO10" s="1086"/>
      <c r="AP10" s="1069"/>
      <c r="AQ10" s="1070"/>
      <c r="AR10" s="1070"/>
      <c r="AS10" s="1070"/>
      <c r="AT10" s="1070"/>
      <c r="AU10" s="1071"/>
      <c r="AV10" s="1018"/>
    </row>
    <row r="11" spans="1:48" ht="15" customHeight="1">
      <c r="A11" s="1175"/>
      <c r="B11" s="1176"/>
      <c r="C11" s="1078">
        <v>3</v>
      </c>
      <c r="D11" s="1079"/>
      <c r="E11" s="1115" t="s">
        <v>604</v>
      </c>
      <c r="F11" s="1115"/>
      <c r="G11" s="1115"/>
      <c r="H11" s="1115"/>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5"/>
      <c r="AL11" s="1164"/>
      <c r="AM11" s="1194">
        <v>94029</v>
      </c>
      <c r="AN11" s="1121"/>
      <c r="AO11" s="1122"/>
      <c r="AP11" s="1069">
        <f>SUM(AP12+AP13)</f>
        <v>0</v>
      </c>
      <c r="AQ11" s="1070"/>
      <c r="AR11" s="1070"/>
      <c r="AS11" s="1070"/>
      <c r="AT11" s="1070"/>
      <c r="AU11" s="1071"/>
      <c r="AV11" s="1018"/>
    </row>
    <row r="12" spans="1:48" ht="15" customHeight="1">
      <c r="A12" s="1175"/>
      <c r="B12" s="1177"/>
      <c r="C12" s="393"/>
      <c r="D12" s="394"/>
      <c r="E12" s="391" t="s">
        <v>605</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2"/>
      <c r="AM12" s="1075"/>
      <c r="AN12" s="1076"/>
      <c r="AO12" s="1077"/>
      <c r="AP12" s="1069">
        <f>'Cmpt''n'!I70</f>
        <v>0</v>
      </c>
      <c r="AQ12" s="1070"/>
      <c r="AR12" s="1070"/>
      <c r="AS12" s="1070"/>
      <c r="AT12" s="1070"/>
      <c r="AU12" s="1071"/>
      <c r="AV12" s="1018"/>
    </row>
    <row r="13" spans="1:48" ht="15" customHeight="1">
      <c r="A13" s="1175"/>
      <c r="B13" s="1177"/>
      <c r="C13" s="395"/>
      <c r="D13" s="396"/>
      <c r="E13" s="391" t="s">
        <v>606</v>
      </c>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2"/>
      <c r="AM13" s="1075"/>
      <c r="AN13" s="1076"/>
      <c r="AO13" s="1077"/>
      <c r="AP13" s="1069"/>
      <c r="AQ13" s="1070"/>
      <c r="AR13" s="1070"/>
      <c r="AS13" s="1070"/>
      <c r="AT13" s="1070"/>
      <c r="AU13" s="1071"/>
      <c r="AV13" s="1018"/>
    </row>
    <row r="14" spans="1:48" ht="15" customHeight="1">
      <c r="A14" s="1175"/>
      <c r="B14" s="1177"/>
      <c r="C14" s="1078">
        <v>4</v>
      </c>
      <c r="D14" s="1079"/>
      <c r="E14" s="1115" t="s">
        <v>607</v>
      </c>
      <c r="F14" s="1115"/>
      <c r="G14" s="1115"/>
      <c r="H14" s="1115"/>
      <c r="I14" s="1115"/>
      <c r="J14" s="1115"/>
      <c r="K14" s="1115"/>
      <c r="L14" s="1115"/>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5"/>
      <c r="AL14" s="1164"/>
      <c r="AM14" s="1194">
        <v>94039</v>
      </c>
      <c r="AN14" s="1121"/>
      <c r="AO14" s="1122"/>
      <c r="AP14" s="1069"/>
      <c r="AQ14" s="1070"/>
      <c r="AR14" s="1070"/>
      <c r="AS14" s="1070"/>
      <c r="AT14" s="1070"/>
      <c r="AU14" s="1071"/>
      <c r="AV14" s="1018"/>
    </row>
    <row r="15" spans="1:48" ht="15" customHeight="1">
      <c r="A15" s="1175"/>
      <c r="B15" s="1177"/>
      <c r="C15" s="1078">
        <v>5</v>
      </c>
      <c r="D15" s="1079"/>
      <c r="E15" s="1067" t="s">
        <v>908</v>
      </c>
      <c r="F15" s="1224"/>
      <c r="G15" s="1224"/>
      <c r="H15" s="1224"/>
      <c r="I15" s="1224"/>
      <c r="J15" s="1224"/>
      <c r="K15" s="1224"/>
      <c r="L15" s="1224"/>
      <c r="M15" s="1224"/>
      <c r="N15" s="1224"/>
      <c r="O15" s="1224"/>
      <c r="P15" s="1224"/>
      <c r="Q15" s="1224"/>
      <c r="R15" s="1224"/>
      <c r="S15" s="1224"/>
      <c r="T15" s="1224"/>
      <c r="U15" s="1224"/>
      <c r="V15" s="1224"/>
      <c r="W15" s="1224"/>
      <c r="X15" s="1224"/>
      <c r="Y15" s="1224"/>
      <c r="Z15" s="391"/>
      <c r="AA15" s="391"/>
      <c r="AB15" s="391"/>
      <c r="AC15" s="391"/>
      <c r="AD15" s="391"/>
      <c r="AE15" s="391"/>
      <c r="AF15" s="391"/>
      <c r="AG15" s="391"/>
      <c r="AH15" s="391"/>
      <c r="AI15" s="391"/>
      <c r="AJ15" s="391"/>
      <c r="AK15" s="391"/>
      <c r="AL15" s="392"/>
      <c r="AM15" s="1072">
        <v>94043</v>
      </c>
      <c r="AN15" s="1073"/>
      <c r="AO15" s="1074"/>
      <c r="AP15" s="1069"/>
      <c r="AQ15" s="1070"/>
      <c r="AR15" s="1070"/>
      <c r="AS15" s="1070"/>
      <c r="AT15" s="1070"/>
      <c r="AU15" s="1071"/>
      <c r="AV15" s="1018"/>
    </row>
    <row r="16" spans="1:48" ht="12" customHeight="1">
      <c r="A16" s="1175"/>
      <c r="B16" s="1176"/>
      <c r="C16" s="1078">
        <v>6</v>
      </c>
      <c r="D16" s="1079"/>
      <c r="E16" s="1234" t="s">
        <v>608</v>
      </c>
      <c r="F16" s="1115"/>
      <c r="G16" s="1115"/>
      <c r="H16" s="1115"/>
      <c r="I16" s="1115"/>
      <c r="J16" s="1115"/>
      <c r="K16" s="1115"/>
      <c r="L16" s="1115"/>
      <c r="M16" s="1115"/>
      <c r="N16" s="1115"/>
      <c r="O16" s="1115"/>
      <c r="P16" s="1115"/>
      <c r="Q16" s="1115"/>
      <c r="R16" s="1115"/>
      <c r="S16" s="1115"/>
      <c r="T16" s="1115"/>
      <c r="U16" s="1115"/>
      <c r="V16" s="1115"/>
      <c r="W16" s="1115"/>
      <c r="X16" s="1115"/>
      <c r="Y16" s="1115"/>
      <c r="Z16" s="1115"/>
      <c r="AA16" s="1115"/>
      <c r="AB16" s="1115"/>
      <c r="AC16" s="1115"/>
      <c r="AD16" s="1115"/>
      <c r="AE16" s="1115"/>
      <c r="AF16" s="1115"/>
      <c r="AG16" s="1115"/>
      <c r="AH16" s="1115"/>
      <c r="AI16" s="1115"/>
      <c r="AJ16" s="1115"/>
      <c r="AK16" s="1115"/>
      <c r="AL16" s="1164"/>
      <c r="AM16" s="1228">
        <v>94049</v>
      </c>
      <c r="AN16" s="1229"/>
      <c r="AO16" s="1230"/>
      <c r="AP16" s="1142">
        <f>SUM(AP18:AU20)</f>
        <v>0</v>
      </c>
      <c r="AQ16" s="1143"/>
      <c r="AR16" s="1143"/>
      <c r="AS16" s="1143"/>
      <c r="AT16" s="1143"/>
      <c r="AU16" s="1144"/>
      <c r="AV16" s="1018"/>
    </row>
    <row r="17" spans="1:48" ht="10.5" customHeight="1">
      <c r="A17" s="1175"/>
      <c r="B17" s="1176"/>
      <c r="C17" s="1129"/>
      <c r="D17" s="1083"/>
      <c r="E17" s="1165" t="s">
        <v>593</v>
      </c>
      <c r="F17" s="1165"/>
      <c r="G17" s="1165"/>
      <c r="H17" s="1165"/>
      <c r="I17" s="1165"/>
      <c r="J17" s="1165"/>
      <c r="K17" s="1165"/>
      <c r="L17" s="1166"/>
      <c r="M17" s="1072" t="s">
        <v>467</v>
      </c>
      <c r="N17" s="1073"/>
      <c r="O17" s="1073"/>
      <c r="P17" s="1073"/>
      <c r="Q17" s="1073"/>
      <c r="R17" s="1073"/>
      <c r="S17" s="1073"/>
      <c r="T17" s="1074"/>
      <c r="U17" s="1084" t="s">
        <v>594</v>
      </c>
      <c r="V17" s="1085"/>
      <c r="W17" s="1085"/>
      <c r="X17" s="1085"/>
      <c r="Y17" s="1085"/>
      <c r="Z17" s="1085"/>
      <c r="AA17" s="1085"/>
      <c r="AB17" s="1085"/>
      <c r="AC17" s="1085"/>
      <c r="AD17" s="1085"/>
      <c r="AE17" s="1085"/>
      <c r="AF17" s="1085"/>
      <c r="AG17" s="1085"/>
      <c r="AH17" s="1086"/>
      <c r="AI17" s="1072" t="s">
        <v>595</v>
      </c>
      <c r="AJ17" s="1073"/>
      <c r="AK17" s="1073"/>
      <c r="AL17" s="1074"/>
      <c r="AM17" s="1231"/>
      <c r="AN17" s="1232"/>
      <c r="AO17" s="1233"/>
      <c r="AP17" s="1145"/>
      <c r="AQ17" s="1146"/>
      <c r="AR17" s="1146"/>
      <c r="AS17" s="1146"/>
      <c r="AT17" s="1146"/>
      <c r="AU17" s="1147"/>
      <c r="AV17" s="1018"/>
    </row>
    <row r="18" spans="1:48" ht="15" customHeight="1">
      <c r="A18" s="1175"/>
      <c r="B18" s="1176"/>
      <c r="C18" s="1137"/>
      <c r="D18" s="1081"/>
      <c r="E18" s="1064">
        <f>'Cmpt''n'!B95</f>
        <v>0</v>
      </c>
      <c r="F18" s="1064"/>
      <c r="G18" s="1064"/>
      <c r="H18" s="1064"/>
      <c r="I18" s="1064"/>
      <c r="J18" s="1064"/>
      <c r="K18" s="1064"/>
      <c r="L18" s="1065"/>
      <c r="M18" s="1063">
        <f>'Cmpt''n'!J95</f>
        <v>0</v>
      </c>
      <c r="N18" s="1064"/>
      <c r="O18" s="1064"/>
      <c r="P18" s="1064"/>
      <c r="Q18" s="1064"/>
      <c r="R18" s="1064"/>
      <c r="S18" s="1064"/>
      <c r="T18" s="1065"/>
      <c r="U18" s="1063">
        <f>'Cmpt''n'!T95</f>
        <v>0</v>
      </c>
      <c r="V18" s="1064"/>
      <c r="W18" s="1064"/>
      <c r="X18" s="1064"/>
      <c r="Y18" s="1064"/>
      <c r="Z18" s="1064"/>
      <c r="AA18" s="1064"/>
      <c r="AB18" s="1064"/>
      <c r="AC18" s="1064"/>
      <c r="AD18" s="1064"/>
      <c r="AE18" s="1064"/>
      <c r="AF18" s="1064"/>
      <c r="AG18" s="1064"/>
      <c r="AH18" s="1065"/>
      <c r="AI18" s="1087">
        <f>'Cmpt''n'!AJ95</f>
        <v>0</v>
      </c>
      <c r="AJ18" s="1088"/>
      <c r="AK18" s="1088"/>
      <c r="AL18" s="1089"/>
      <c r="AM18" s="1075"/>
      <c r="AN18" s="1076"/>
      <c r="AO18" s="1077"/>
      <c r="AP18" s="1069">
        <f>'Cmpt''n'!AD95</f>
        <v>0</v>
      </c>
      <c r="AQ18" s="1070"/>
      <c r="AR18" s="1070"/>
      <c r="AS18" s="1070"/>
      <c r="AT18" s="1070"/>
      <c r="AU18" s="1071"/>
      <c r="AV18" s="1018"/>
    </row>
    <row r="19" spans="1:48" ht="15" customHeight="1">
      <c r="A19" s="1175"/>
      <c r="B19" s="1176"/>
      <c r="C19" s="1137"/>
      <c r="D19" s="1081"/>
      <c r="E19" s="1064">
        <f>'Cmpt''n'!B96</f>
        <v>0</v>
      </c>
      <c r="F19" s="1064"/>
      <c r="G19" s="1064"/>
      <c r="H19" s="1064"/>
      <c r="I19" s="1064"/>
      <c r="J19" s="1064"/>
      <c r="K19" s="1064"/>
      <c r="L19" s="1065"/>
      <c r="M19" s="1063">
        <f>'Cmpt''n'!J96</f>
        <v>0</v>
      </c>
      <c r="N19" s="1064"/>
      <c r="O19" s="1064"/>
      <c r="P19" s="1064"/>
      <c r="Q19" s="1064"/>
      <c r="R19" s="1064"/>
      <c r="S19" s="1064"/>
      <c r="T19" s="1065"/>
      <c r="U19" s="1063">
        <f>'Cmpt''n'!T96</f>
        <v>0</v>
      </c>
      <c r="V19" s="1064"/>
      <c r="W19" s="1064"/>
      <c r="X19" s="1064"/>
      <c r="Y19" s="1064"/>
      <c r="Z19" s="1064"/>
      <c r="AA19" s="1064"/>
      <c r="AB19" s="1064"/>
      <c r="AC19" s="1064"/>
      <c r="AD19" s="1064"/>
      <c r="AE19" s="1064"/>
      <c r="AF19" s="1064"/>
      <c r="AG19" s="1064"/>
      <c r="AH19" s="1065"/>
      <c r="AI19" s="1087">
        <f>'Cmpt''n'!AJ96</f>
        <v>0</v>
      </c>
      <c r="AJ19" s="1088"/>
      <c r="AK19" s="1088"/>
      <c r="AL19" s="1089"/>
      <c r="AM19" s="1075"/>
      <c r="AN19" s="1076"/>
      <c r="AO19" s="1077"/>
      <c r="AP19" s="1069">
        <f>'Cmpt''n'!AD96</f>
        <v>0</v>
      </c>
      <c r="AQ19" s="1070"/>
      <c r="AR19" s="1070"/>
      <c r="AS19" s="1070"/>
      <c r="AT19" s="1070"/>
      <c r="AU19" s="1071"/>
      <c r="AV19" s="1018"/>
    </row>
    <row r="20" spans="1:48" ht="15" customHeight="1">
      <c r="A20" s="1175"/>
      <c r="B20" s="1176"/>
      <c r="C20" s="1235"/>
      <c r="D20" s="1236"/>
      <c r="E20" s="1064">
        <f>'Cmpt''n'!B97</f>
        <v>0</v>
      </c>
      <c r="F20" s="1064"/>
      <c r="G20" s="1064"/>
      <c r="H20" s="1064"/>
      <c r="I20" s="1064"/>
      <c r="J20" s="1064"/>
      <c r="K20" s="1064"/>
      <c r="L20" s="1065"/>
      <c r="M20" s="1063">
        <f>'Cmpt''n'!J97</f>
        <v>0</v>
      </c>
      <c r="N20" s="1064"/>
      <c r="O20" s="1064"/>
      <c r="P20" s="1064"/>
      <c r="Q20" s="1064"/>
      <c r="R20" s="1064"/>
      <c r="S20" s="1064"/>
      <c r="T20" s="1065"/>
      <c r="U20" s="1063">
        <f>'Cmpt''n'!T97</f>
        <v>0</v>
      </c>
      <c r="V20" s="1064"/>
      <c r="W20" s="1064"/>
      <c r="X20" s="1064"/>
      <c r="Y20" s="1064"/>
      <c r="Z20" s="1064"/>
      <c r="AA20" s="1064"/>
      <c r="AB20" s="1064"/>
      <c r="AC20" s="1064"/>
      <c r="AD20" s="1064"/>
      <c r="AE20" s="1064"/>
      <c r="AF20" s="1064"/>
      <c r="AG20" s="1064"/>
      <c r="AH20" s="1065"/>
      <c r="AI20" s="1087">
        <f>'Cmpt''n'!AJ97</f>
        <v>0</v>
      </c>
      <c r="AJ20" s="1088"/>
      <c r="AK20" s="1088"/>
      <c r="AL20" s="1089"/>
      <c r="AM20" s="1075"/>
      <c r="AN20" s="1076"/>
      <c r="AO20" s="1077"/>
      <c r="AP20" s="1069">
        <f>'Cmpt''n'!AD97</f>
        <v>0</v>
      </c>
      <c r="AQ20" s="1070"/>
      <c r="AR20" s="1070"/>
      <c r="AS20" s="1070"/>
      <c r="AT20" s="1070"/>
      <c r="AU20" s="1071"/>
      <c r="AV20" s="1018"/>
    </row>
    <row r="21" spans="1:48" ht="15" customHeight="1">
      <c r="A21" s="1175"/>
      <c r="B21" s="1176"/>
      <c r="C21" s="1078">
        <v>7</v>
      </c>
      <c r="D21" s="1079"/>
      <c r="E21" s="1066" t="s">
        <v>609</v>
      </c>
      <c r="F21" s="1067"/>
      <c r="G21" s="1067"/>
      <c r="H21" s="1067"/>
      <c r="I21" s="1067"/>
      <c r="J21" s="1067"/>
      <c r="K21" s="1067"/>
      <c r="L21" s="1067"/>
      <c r="M21" s="1067"/>
      <c r="N21" s="1067"/>
      <c r="O21" s="1067"/>
      <c r="P21" s="1067"/>
      <c r="Q21" s="1067"/>
      <c r="R21" s="1067"/>
      <c r="S21" s="1067"/>
      <c r="T21" s="1067"/>
      <c r="U21" s="1067"/>
      <c r="V21" s="1067"/>
      <c r="W21" s="1067"/>
      <c r="X21" s="1067"/>
      <c r="Y21" s="1067"/>
      <c r="Z21" s="1067"/>
      <c r="AA21" s="1067"/>
      <c r="AB21" s="1067"/>
      <c r="AC21" s="1067"/>
      <c r="AD21" s="1067"/>
      <c r="AE21" s="1067"/>
      <c r="AF21" s="1067"/>
      <c r="AG21" s="1067"/>
      <c r="AH21" s="1067"/>
      <c r="AI21" s="1067"/>
      <c r="AJ21" s="1067"/>
      <c r="AK21" s="1067"/>
      <c r="AL21" s="1068"/>
      <c r="AM21" s="1072">
        <v>940539</v>
      </c>
      <c r="AN21" s="1073"/>
      <c r="AO21" s="1074"/>
      <c r="AP21" s="1069"/>
      <c r="AQ21" s="1070"/>
      <c r="AR21" s="1070"/>
      <c r="AS21" s="1070"/>
      <c r="AT21" s="1070"/>
      <c r="AU21" s="1071"/>
      <c r="AV21" s="1018"/>
    </row>
    <row r="22" spans="1:48" ht="15" customHeight="1">
      <c r="A22" s="1175"/>
      <c r="B22" s="1176"/>
      <c r="C22" s="1078">
        <v>8</v>
      </c>
      <c r="D22" s="1079"/>
      <c r="E22" s="1066" t="s">
        <v>610</v>
      </c>
      <c r="F22" s="1067"/>
      <c r="G22" s="1067"/>
      <c r="H22" s="1067"/>
      <c r="I22" s="1067"/>
      <c r="J22" s="1067"/>
      <c r="K22" s="1067"/>
      <c r="L22" s="1067"/>
      <c r="M22" s="1067"/>
      <c r="N22" s="1067"/>
      <c r="O22" s="1067"/>
      <c r="P22" s="1067"/>
      <c r="Q22" s="1067"/>
      <c r="R22" s="1067"/>
      <c r="S22" s="1067"/>
      <c r="T22" s="1067"/>
      <c r="U22" s="1067"/>
      <c r="V22" s="1067"/>
      <c r="W22" s="1067"/>
      <c r="X22" s="1067"/>
      <c r="Y22" s="1067"/>
      <c r="Z22" s="1067" t="s">
        <v>909</v>
      </c>
      <c r="AA22" s="1067"/>
      <c r="AB22" s="1067"/>
      <c r="AC22" s="1067"/>
      <c r="AD22" s="1067"/>
      <c r="AE22" s="1067"/>
      <c r="AF22" s="1067"/>
      <c r="AG22" s="1067"/>
      <c r="AH22" s="1067"/>
      <c r="AI22" s="1067"/>
      <c r="AJ22" s="1067"/>
      <c r="AK22" s="1067">
        <f>IF(+AP22&lt;&gt;0,"ü","")</f>
      </c>
      <c r="AL22" s="1068"/>
      <c r="AM22" s="1072">
        <v>940619</v>
      </c>
      <c r="AN22" s="1073"/>
      <c r="AO22" s="1074"/>
      <c r="AP22" s="1069"/>
      <c r="AQ22" s="1070"/>
      <c r="AR22" s="1070"/>
      <c r="AS22" s="1070"/>
      <c r="AT22" s="1070"/>
      <c r="AU22" s="1071"/>
      <c r="AV22" s="1018"/>
    </row>
    <row r="23" spans="1:48" ht="15" customHeight="1">
      <c r="A23" s="1175"/>
      <c r="B23" s="1176"/>
      <c r="C23" s="1078">
        <v>9</v>
      </c>
      <c r="D23" s="1079"/>
      <c r="E23" s="1066" t="s">
        <v>611</v>
      </c>
      <c r="F23" s="1067"/>
      <c r="G23" s="1067"/>
      <c r="H23" s="1067"/>
      <c r="I23" s="1067"/>
      <c r="J23" s="1067"/>
      <c r="K23" s="1067"/>
      <c r="L23" s="1067"/>
      <c r="M23" s="1067"/>
      <c r="N23" s="1067"/>
      <c r="O23" s="1067"/>
      <c r="P23" s="1067"/>
      <c r="Q23" s="1067"/>
      <c r="R23" s="1067"/>
      <c r="S23" s="1067"/>
      <c r="T23" s="1067"/>
      <c r="U23" s="1067"/>
      <c r="V23" s="1067"/>
      <c r="W23" s="1067"/>
      <c r="X23" s="1067"/>
      <c r="Y23" s="1067"/>
      <c r="Z23" s="1067" t="s">
        <v>909</v>
      </c>
      <c r="AA23" s="1067"/>
      <c r="AB23" s="1067"/>
      <c r="AC23" s="1067"/>
      <c r="AD23" s="1067"/>
      <c r="AE23" s="1067"/>
      <c r="AF23" s="1067"/>
      <c r="AG23" s="1067"/>
      <c r="AH23" s="1067"/>
      <c r="AI23" s="1067"/>
      <c r="AJ23" s="1067"/>
      <c r="AK23" s="1067">
        <f>IF(+AP23&lt;&gt;0,"ü","")</f>
      </c>
      <c r="AL23" s="1068"/>
      <c r="AM23" s="1072">
        <v>940629</v>
      </c>
      <c r="AN23" s="1073"/>
      <c r="AO23" s="1074"/>
      <c r="AP23" s="1069"/>
      <c r="AQ23" s="1070"/>
      <c r="AR23" s="1070"/>
      <c r="AS23" s="1070"/>
      <c r="AT23" s="1070"/>
      <c r="AU23" s="1071"/>
      <c r="AV23" s="1018"/>
    </row>
    <row r="24" spans="1:48" ht="15" customHeight="1">
      <c r="A24" s="1175"/>
      <c r="B24" s="1176"/>
      <c r="C24" s="1078">
        <v>10</v>
      </c>
      <c r="D24" s="1079"/>
      <c r="E24" s="1066" t="s">
        <v>612</v>
      </c>
      <c r="F24" s="1067"/>
      <c r="G24" s="1067"/>
      <c r="H24" s="1067"/>
      <c r="I24" s="1067"/>
      <c r="J24" s="1067"/>
      <c r="K24" s="1067"/>
      <c r="L24" s="1067"/>
      <c r="M24" s="1067"/>
      <c r="N24" s="1067"/>
      <c r="O24" s="1067"/>
      <c r="P24" s="1067"/>
      <c r="Q24" s="1067"/>
      <c r="R24" s="1067"/>
      <c r="S24" s="1067"/>
      <c r="T24" s="1067"/>
      <c r="U24" s="1067"/>
      <c r="V24" s="1067"/>
      <c r="W24" s="1067"/>
      <c r="X24" s="1067"/>
      <c r="Y24" s="1067"/>
      <c r="Z24" s="1067" t="s">
        <v>909</v>
      </c>
      <c r="AA24" s="1067"/>
      <c r="AB24" s="1067"/>
      <c r="AC24" s="1067"/>
      <c r="AD24" s="1067"/>
      <c r="AE24" s="1067"/>
      <c r="AF24" s="1067"/>
      <c r="AG24" s="1067"/>
      <c r="AH24" s="1067"/>
      <c r="AI24" s="1067"/>
      <c r="AJ24" s="1067"/>
      <c r="AK24" s="1067"/>
      <c r="AL24" s="1068"/>
      <c r="AM24" s="1072">
        <v>940639</v>
      </c>
      <c r="AN24" s="1073"/>
      <c r="AO24" s="1074"/>
      <c r="AP24" s="1069"/>
      <c r="AQ24" s="1070"/>
      <c r="AR24" s="1070"/>
      <c r="AS24" s="1070"/>
      <c r="AT24" s="1070"/>
      <c r="AU24" s="1071"/>
      <c r="AV24" s="1018"/>
    </row>
    <row r="25" spans="1:48" ht="12" customHeight="1">
      <c r="A25" s="1175"/>
      <c r="B25" s="1176"/>
      <c r="C25" s="1078">
        <v>11</v>
      </c>
      <c r="D25" s="1079"/>
      <c r="E25" s="1066" t="s">
        <v>613</v>
      </c>
      <c r="F25" s="1067"/>
      <c r="G25" s="1067"/>
      <c r="H25" s="1067"/>
      <c r="I25" s="1067"/>
      <c r="J25" s="1067"/>
      <c r="K25" s="1067"/>
      <c r="L25" s="1067"/>
      <c r="M25" s="1067"/>
      <c r="N25" s="1067"/>
      <c r="O25" s="1067"/>
      <c r="P25" s="1067"/>
      <c r="Q25" s="1067"/>
      <c r="R25" s="1067"/>
      <c r="S25" s="1067"/>
      <c r="T25" s="1067"/>
      <c r="U25" s="1067"/>
      <c r="V25" s="1067"/>
      <c r="W25" s="1067"/>
      <c r="X25" s="1067"/>
      <c r="Y25" s="1067"/>
      <c r="Z25" s="1067" t="s">
        <v>909</v>
      </c>
      <c r="AA25" s="1067"/>
      <c r="AB25" s="1067"/>
      <c r="AC25" s="1067"/>
      <c r="AD25" s="1067"/>
      <c r="AE25" s="1067"/>
      <c r="AF25" s="1067"/>
      <c r="AG25" s="1067"/>
      <c r="AH25" s="1067"/>
      <c r="AI25" s="1067"/>
      <c r="AJ25" s="1067"/>
      <c r="AK25" s="1067">
        <f>IF(SUM(AP27:AP29)&lt;&gt;0,"ü","")</f>
      </c>
      <c r="AL25" s="1068"/>
      <c r="AM25" s="1123">
        <v>94119</v>
      </c>
      <c r="AN25" s="1124"/>
      <c r="AO25" s="1125"/>
      <c r="AP25" s="1142">
        <f>SUM(AP27:AU29)</f>
        <v>0</v>
      </c>
      <c r="AQ25" s="1143"/>
      <c r="AR25" s="1143"/>
      <c r="AS25" s="1143"/>
      <c r="AT25" s="1143"/>
      <c r="AU25" s="1144"/>
      <c r="AV25" s="1018"/>
    </row>
    <row r="26" spans="1:48" ht="10.5" customHeight="1">
      <c r="A26" s="1175"/>
      <c r="B26" s="1176"/>
      <c r="C26" s="1082"/>
      <c r="D26" s="1083"/>
      <c r="E26" s="1165" t="s">
        <v>593</v>
      </c>
      <c r="F26" s="1165"/>
      <c r="G26" s="1165"/>
      <c r="H26" s="1165"/>
      <c r="I26" s="1165"/>
      <c r="J26" s="1165"/>
      <c r="K26" s="1165"/>
      <c r="L26" s="1166"/>
      <c r="M26" s="1072" t="s">
        <v>467</v>
      </c>
      <c r="N26" s="1073"/>
      <c r="O26" s="1073"/>
      <c r="P26" s="1073"/>
      <c r="Q26" s="1073"/>
      <c r="R26" s="1073"/>
      <c r="S26" s="1073"/>
      <c r="T26" s="1074"/>
      <c r="U26" s="1084" t="s">
        <v>594</v>
      </c>
      <c r="V26" s="1085"/>
      <c r="W26" s="1085"/>
      <c r="X26" s="1085"/>
      <c r="Y26" s="1085"/>
      <c r="Z26" s="1085"/>
      <c r="AA26" s="1085"/>
      <c r="AB26" s="1085"/>
      <c r="AC26" s="1085"/>
      <c r="AD26" s="1085"/>
      <c r="AE26" s="1085"/>
      <c r="AF26" s="1085"/>
      <c r="AG26" s="1085"/>
      <c r="AH26" s="1086"/>
      <c r="AI26" s="1072" t="s">
        <v>595</v>
      </c>
      <c r="AJ26" s="1073"/>
      <c r="AK26" s="1073"/>
      <c r="AL26" s="1073"/>
      <c r="AM26" s="1126"/>
      <c r="AN26" s="1127"/>
      <c r="AO26" s="1128"/>
      <c r="AP26" s="1145"/>
      <c r="AQ26" s="1146"/>
      <c r="AR26" s="1146"/>
      <c r="AS26" s="1146"/>
      <c r="AT26" s="1146"/>
      <c r="AU26" s="1147"/>
      <c r="AV26" s="1018"/>
    </row>
    <row r="27" spans="1:48" ht="15" customHeight="1">
      <c r="A27" s="1175"/>
      <c r="B27" s="1176"/>
      <c r="C27" s="1080"/>
      <c r="D27" s="1081"/>
      <c r="E27" s="1064">
        <f>'Cmpt''n'!B100</f>
        <v>0</v>
      </c>
      <c r="F27" s="1064"/>
      <c r="G27" s="1064"/>
      <c r="H27" s="1064"/>
      <c r="I27" s="1064"/>
      <c r="J27" s="1064"/>
      <c r="K27" s="1064"/>
      <c r="L27" s="1065"/>
      <c r="M27" s="1063">
        <f>'Cmpt''n'!J100</f>
        <v>0</v>
      </c>
      <c r="N27" s="1064"/>
      <c r="O27" s="1064"/>
      <c r="P27" s="1064"/>
      <c r="Q27" s="1064"/>
      <c r="R27" s="1064"/>
      <c r="S27" s="1064"/>
      <c r="T27" s="1065"/>
      <c r="U27" s="1063">
        <f>'Cmpt''n'!T100</f>
        <v>0</v>
      </c>
      <c r="V27" s="1064"/>
      <c r="W27" s="1064"/>
      <c r="X27" s="1064"/>
      <c r="Y27" s="1064"/>
      <c r="Z27" s="1064"/>
      <c r="AA27" s="1064"/>
      <c r="AB27" s="1064"/>
      <c r="AC27" s="1064"/>
      <c r="AD27" s="1064"/>
      <c r="AE27" s="1064"/>
      <c r="AF27" s="1064"/>
      <c r="AG27" s="1064"/>
      <c r="AH27" s="1065"/>
      <c r="AI27" s="1087">
        <f>'Cmpt''n'!AJ100</f>
        <v>0</v>
      </c>
      <c r="AJ27" s="1088"/>
      <c r="AK27" s="1088"/>
      <c r="AL27" s="1089"/>
      <c r="AM27" s="1075"/>
      <c r="AN27" s="1076"/>
      <c r="AO27" s="1077"/>
      <c r="AP27" s="1069">
        <f>'Cmpt''n'!AD100</f>
        <v>0</v>
      </c>
      <c r="AQ27" s="1070"/>
      <c r="AR27" s="1070"/>
      <c r="AS27" s="1070"/>
      <c r="AT27" s="1070"/>
      <c r="AU27" s="1071"/>
      <c r="AV27" s="1018"/>
    </row>
    <row r="28" spans="1:48" ht="15" customHeight="1">
      <c r="A28" s="1175"/>
      <c r="B28" s="1176"/>
      <c r="C28" s="1080"/>
      <c r="D28" s="1081"/>
      <c r="E28" s="1064">
        <f>'Cmpt''n'!B101</f>
        <v>0</v>
      </c>
      <c r="F28" s="1064"/>
      <c r="G28" s="1064"/>
      <c r="H28" s="1064"/>
      <c r="I28" s="1064"/>
      <c r="J28" s="1064"/>
      <c r="K28" s="1064"/>
      <c r="L28" s="1065"/>
      <c r="M28" s="1063">
        <f>'Cmpt''n'!J101</f>
        <v>0</v>
      </c>
      <c r="N28" s="1064"/>
      <c r="O28" s="1064"/>
      <c r="P28" s="1064"/>
      <c r="Q28" s="1064"/>
      <c r="R28" s="1064"/>
      <c r="S28" s="1064"/>
      <c r="T28" s="1065"/>
      <c r="U28" s="1063">
        <f>'Cmpt''n'!T101</f>
        <v>0</v>
      </c>
      <c r="V28" s="1064"/>
      <c r="W28" s="1064"/>
      <c r="X28" s="1064"/>
      <c r="Y28" s="1064"/>
      <c r="Z28" s="1064"/>
      <c r="AA28" s="1064"/>
      <c r="AB28" s="1064"/>
      <c r="AC28" s="1064"/>
      <c r="AD28" s="1064"/>
      <c r="AE28" s="1064"/>
      <c r="AF28" s="1064"/>
      <c r="AG28" s="1064"/>
      <c r="AH28" s="1065"/>
      <c r="AI28" s="1087">
        <f>'Cmpt''n'!AJ101</f>
        <v>0</v>
      </c>
      <c r="AJ28" s="1088"/>
      <c r="AK28" s="1088"/>
      <c r="AL28" s="1089"/>
      <c r="AM28" s="1075"/>
      <c r="AN28" s="1076"/>
      <c r="AO28" s="1077"/>
      <c r="AP28" s="1069">
        <f>'Cmpt''n'!AD101</f>
        <v>0</v>
      </c>
      <c r="AQ28" s="1070"/>
      <c r="AR28" s="1070"/>
      <c r="AS28" s="1070"/>
      <c r="AT28" s="1070"/>
      <c r="AU28" s="1071"/>
      <c r="AV28" s="1018"/>
    </row>
    <row r="29" spans="1:48" ht="15" customHeight="1">
      <c r="A29" s="1175"/>
      <c r="B29" s="1176"/>
      <c r="C29" s="1240"/>
      <c r="D29" s="1236"/>
      <c r="E29" s="1064">
        <f>'Cmpt''n'!B102</f>
        <v>0</v>
      </c>
      <c r="F29" s="1064"/>
      <c r="G29" s="1064"/>
      <c r="H29" s="1064"/>
      <c r="I29" s="1064"/>
      <c r="J29" s="1064"/>
      <c r="K29" s="1064"/>
      <c r="L29" s="1065"/>
      <c r="M29" s="1063">
        <f>'Cmpt''n'!J102</f>
        <v>0</v>
      </c>
      <c r="N29" s="1064"/>
      <c r="O29" s="1064"/>
      <c r="P29" s="1064"/>
      <c r="Q29" s="1064"/>
      <c r="R29" s="1064"/>
      <c r="S29" s="1064"/>
      <c r="T29" s="1065"/>
      <c r="U29" s="1063">
        <f>'Cmpt''n'!T102</f>
        <v>0</v>
      </c>
      <c r="V29" s="1064"/>
      <c r="W29" s="1064"/>
      <c r="X29" s="1064"/>
      <c r="Y29" s="1064"/>
      <c r="Z29" s="1064"/>
      <c r="AA29" s="1064"/>
      <c r="AB29" s="1064"/>
      <c r="AC29" s="1064"/>
      <c r="AD29" s="1064"/>
      <c r="AE29" s="1064"/>
      <c r="AF29" s="1064"/>
      <c r="AG29" s="1064"/>
      <c r="AH29" s="1065"/>
      <c r="AI29" s="1087">
        <f>'Cmpt''n'!AJ102</f>
        <v>0</v>
      </c>
      <c r="AJ29" s="1088"/>
      <c r="AK29" s="1088"/>
      <c r="AL29" s="1089"/>
      <c r="AM29" s="1075"/>
      <c r="AN29" s="1076"/>
      <c r="AO29" s="1077"/>
      <c r="AP29" s="1069">
        <f>'Cmpt''n'!AD102</f>
        <v>0</v>
      </c>
      <c r="AQ29" s="1070"/>
      <c r="AR29" s="1070"/>
      <c r="AS29" s="1070"/>
      <c r="AT29" s="1070"/>
      <c r="AU29" s="1071"/>
      <c r="AV29" s="1018"/>
    </row>
    <row r="30" spans="1:48" ht="15" customHeight="1">
      <c r="A30" s="1175"/>
      <c r="B30" s="1176"/>
      <c r="C30" s="1078">
        <v>12</v>
      </c>
      <c r="D30" s="1079"/>
      <c r="E30" s="1066" t="s">
        <v>614</v>
      </c>
      <c r="F30" s="1067"/>
      <c r="G30" s="1067"/>
      <c r="H30" s="1067"/>
      <c r="I30" s="1067"/>
      <c r="J30" s="1067"/>
      <c r="K30" s="1067"/>
      <c r="L30" s="1067"/>
      <c r="M30" s="1067"/>
      <c r="N30" s="1067"/>
      <c r="O30" s="1067"/>
      <c r="P30" s="1067"/>
      <c r="Q30" s="1067"/>
      <c r="R30" s="1067"/>
      <c r="S30" s="1067"/>
      <c r="T30" s="1067"/>
      <c r="U30" s="1067"/>
      <c r="V30" s="1067"/>
      <c r="W30" s="1067"/>
      <c r="X30" s="1067"/>
      <c r="Y30" s="1067"/>
      <c r="Z30" s="1067" t="s">
        <v>909</v>
      </c>
      <c r="AA30" s="1067"/>
      <c r="AB30" s="1067"/>
      <c r="AC30" s="1067"/>
      <c r="AD30" s="1067"/>
      <c r="AE30" s="1067"/>
      <c r="AF30" s="1067"/>
      <c r="AG30" s="1067"/>
      <c r="AH30" s="1067"/>
      <c r="AI30" s="1067"/>
      <c r="AJ30" s="1067"/>
      <c r="AK30" s="1067">
        <f>IF(+AP30&lt;&gt;0,"ü","")</f>
      </c>
      <c r="AL30" s="1068"/>
      <c r="AM30" s="1237">
        <v>94131</v>
      </c>
      <c r="AN30" s="1238"/>
      <c r="AO30" s="1239"/>
      <c r="AP30" s="1069"/>
      <c r="AQ30" s="1070"/>
      <c r="AR30" s="1070"/>
      <c r="AS30" s="1070"/>
      <c r="AT30" s="1070"/>
      <c r="AU30" s="1071"/>
      <c r="AV30" s="1018"/>
    </row>
    <row r="31" spans="1:48" ht="15" customHeight="1">
      <c r="A31" s="1175"/>
      <c r="B31" s="1176"/>
      <c r="C31" s="1078">
        <v>13</v>
      </c>
      <c r="D31" s="1079"/>
      <c r="E31" s="1066" t="s">
        <v>914</v>
      </c>
      <c r="F31" s="1067"/>
      <c r="G31" s="1067"/>
      <c r="H31" s="1067"/>
      <c r="I31" s="1067"/>
      <c r="J31" s="1067"/>
      <c r="K31" s="1067"/>
      <c r="L31" s="1067"/>
      <c r="M31" s="1067"/>
      <c r="N31" s="1067"/>
      <c r="O31" s="1067"/>
      <c r="P31" s="1067"/>
      <c r="Q31" s="1067"/>
      <c r="R31" s="1067"/>
      <c r="S31" s="1067"/>
      <c r="T31" s="1067"/>
      <c r="U31" s="1067"/>
      <c r="V31" s="1067"/>
      <c r="W31" s="1067"/>
      <c r="X31" s="1067"/>
      <c r="Y31" s="1067"/>
      <c r="Z31" s="1067" t="s">
        <v>909</v>
      </c>
      <c r="AA31" s="1067"/>
      <c r="AB31" s="1067"/>
      <c r="AC31" s="1067"/>
      <c r="AD31" s="1067"/>
      <c r="AE31" s="1067"/>
      <c r="AF31" s="1067"/>
      <c r="AG31" s="1067"/>
      <c r="AH31" s="1067"/>
      <c r="AI31" s="1067"/>
      <c r="AJ31" s="1067"/>
      <c r="AK31" s="1067">
        <f>IF(+AP31&lt;&gt;0,"ü","")</f>
      </c>
      <c r="AL31" s="1068"/>
      <c r="AM31" s="1237">
        <v>94138</v>
      </c>
      <c r="AN31" s="1238"/>
      <c r="AO31" s="1239"/>
      <c r="AP31" s="1069"/>
      <c r="AQ31" s="1070"/>
      <c r="AR31" s="1070"/>
      <c r="AS31" s="1070"/>
      <c r="AT31" s="1070"/>
      <c r="AU31" s="1071"/>
      <c r="AV31" s="1018"/>
    </row>
    <row r="32" spans="1:48" ht="15" customHeight="1">
      <c r="A32" s="1175"/>
      <c r="B32" s="1176"/>
      <c r="C32" s="1078">
        <v>14</v>
      </c>
      <c r="D32" s="1079"/>
      <c r="E32" s="1066" t="s">
        <v>615</v>
      </c>
      <c r="F32" s="1067"/>
      <c r="G32" s="1067"/>
      <c r="H32" s="1067"/>
      <c r="I32" s="1067"/>
      <c r="J32" s="1067"/>
      <c r="K32" s="1067"/>
      <c r="L32" s="1067"/>
      <c r="M32" s="1067"/>
      <c r="N32" s="1067"/>
      <c r="O32" s="1067"/>
      <c r="P32" s="1067"/>
      <c r="Q32" s="1067"/>
      <c r="R32" s="1067"/>
      <c r="S32" s="1067"/>
      <c r="T32" s="1067"/>
      <c r="U32" s="1067"/>
      <c r="V32" s="1067"/>
      <c r="W32" s="1067"/>
      <c r="X32" s="1067"/>
      <c r="Y32" s="1067"/>
      <c r="Z32" s="1067" t="s">
        <v>909</v>
      </c>
      <c r="AA32" s="1067"/>
      <c r="AB32" s="1067"/>
      <c r="AC32" s="1067"/>
      <c r="AD32" s="1067"/>
      <c r="AE32" s="1067"/>
      <c r="AF32" s="1067"/>
      <c r="AG32" s="1067"/>
      <c r="AH32" s="1067"/>
      <c r="AI32" s="1067"/>
      <c r="AJ32" s="1067"/>
      <c r="AK32" s="1067">
        <f>IF(+AP32&lt;&gt;0,"ü","")</f>
      </c>
      <c r="AL32" s="1068"/>
      <c r="AM32" s="1120">
        <v>94139</v>
      </c>
      <c r="AN32" s="1121"/>
      <c r="AO32" s="1122"/>
      <c r="AP32" s="1069"/>
      <c r="AQ32" s="1070"/>
      <c r="AR32" s="1070"/>
      <c r="AS32" s="1070"/>
      <c r="AT32" s="1070"/>
      <c r="AU32" s="1071"/>
      <c r="AV32" s="1018"/>
    </row>
    <row r="33" spans="1:48" ht="12" customHeight="1">
      <c r="A33" s="1175"/>
      <c r="B33" s="1176"/>
      <c r="C33" s="1078">
        <v>15</v>
      </c>
      <c r="D33" s="1079"/>
      <c r="E33" s="1066" t="s">
        <v>915</v>
      </c>
      <c r="F33" s="1067"/>
      <c r="G33" s="1067"/>
      <c r="H33" s="1067"/>
      <c r="I33" s="1067"/>
      <c r="J33" s="1067"/>
      <c r="K33" s="1067"/>
      <c r="L33" s="1067"/>
      <c r="M33" s="1067"/>
      <c r="N33" s="1067"/>
      <c r="O33" s="1067"/>
      <c r="P33" s="1067"/>
      <c r="Q33" s="1067"/>
      <c r="R33" s="1067"/>
      <c r="S33" s="1067"/>
      <c r="T33" s="1067"/>
      <c r="U33" s="1067"/>
      <c r="V33" s="1067"/>
      <c r="W33" s="1067"/>
      <c r="X33" s="1067"/>
      <c r="Y33" s="1067"/>
      <c r="Z33" s="1067" t="s">
        <v>909</v>
      </c>
      <c r="AA33" s="1067"/>
      <c r="AB33" s="1067"/>
      <c r="AC33" s="1067"/>
      <c r="AD33" s="1067"/>
      <c r="AE33" s="1067"/>
      <c r="AF33" s="1067"/>
      <c r="AG33" s="1067"/>
      <c r="AH33" s="1067"/>
      <c r="AI33" s="1067"/>
      <c r="AJ33" s="1067"/>
      <c r="AK33" s="1067">
        <f>IF(SUM(AP35:AP37)&lt;&gt;0,"ü","")</f>
      </c>
      <c r="AL33" s="1068"/>
      <c r="AM33" s="1123">
        <v>94149</v>
      </c>
      <c r="AN33" s="1124"/>
      <c r="AO33" s="1125"/>
      <c r="AP33" s="1142">
        <f>SUM(AP35:AU37)</f>
        <v>0</v>
      </c>
      <c r="AQ33" s="1143"/>
      <c r="AR33" s="1143"/>
      <c r="AS33" s="1143"/>
      <c r="AT33" s="1143"/>
      <c r="AU33" s="1144"/>
      <c r="AV33" s="1018"/>
    </row>
    <row r="34" spans="1:48" ht="10.5" customHeight="1">
      <c r="A34" s="1175"/>
      <c r="B34" s="1176"/>
      <c r="C34" s="1129"/>
      <c r="D34" s="1083"/>
      <c r="E34" s="1073" t="s">
        <v>596</v>
      </c>
      <c r="F34" s="1073"/>
      <c r="G34" s="1073"/>
      <c r="H34" s="1073"/>
      <c r="I34" s="1073"/>
      <c r="J34" s="1073"/>
      <c r="K34" s="1073"/>
      <c r="L34" s="1074"/>
      <c r="M34" s="1131" t="s">
        <v>597</v>
      </c>
      <c r="N34" s="1132"/>
      <c r="O34" s="1132"/>
      <c r="P34" s="1132"/>
      <c r="Q34" s="1132"/>
      <c r="R34" s="1132"/>
      <c r="S34" s="1132"/>
      <c r="T34" s="1133"/>
      <c r="U34" s="1158" t="s">
        <v>598</v>
      </c>
      <c r="V34" s="1156"/>
      <c r="W34" s="1156"/>
      <c r="X34" s="1156"/>
      <c r="Y34" s="1156"/>
      <c r="Z34" s="1156"/>
      <c r="AA34" s="1156"/>
      <c r="AB34" s="1156"/>
      <c r="AC34" s="1156"/>
      <c r="AD34" s="1156"/>
      <c r="AE34" s="1156"/>
      <c r="AF34" s="1156"/>
      <c r="AG34" s="1156"/>
      <c r="AH34" s="1157"/>
      <c r="AI34" s="1072" t="s">
        <v>595</v>
      </c>
      <c r="AJ34" s="1073"/>
      <c r="AK34" s="1073"/>
      <c r="AL34" s="1073"/>
      <c r="AM34" s="1126"/>
      <c r="AN34" s="1127"/>
      <c r="AO34" s="1128"/>
      <c r="AP34" s="1145"/>
      <c r="AQ34" s="1146"/>
      <c r="AR34" s="1146"/>
      <c r="AS34" s="1146"/>
      <c r="AT34" s="1146"/>
      <c r="AU34" s="1147"/>
      <c r="AV34" s="1018"/>
    </row>
    <row r="35" spans="1:48" ht="15" customHeight="1">
      <c r="A35" s="1175"/>
      <c r="B35" s="1176"/>
      <c r="C35" s="1137"/>
      <c r="D35" s="1081"/>
      <c r="E35" s="1064">
        <f>'Cmpt''n'!B105</f>
        <v>0</v>
      </c>
      <c r="F35" s="1064"/>
      <c r="G35" s="1064"/>
      <c r="H35" s="1064"/>
      <c r="I35" s="1064"/>
      <c r="J35" s="1064"/>
      <c r="K35" s="1064"/>
      <c r="L35" s="1065"/>
      <c r="M35" s="1063">
        <f>'Cmpt''n'!J105</f>
        <v>0</v>
      </c>
      <c r="N35" s="1064"/>
      <c r="O35" s="1064"/>
      <c r="P35" s="1064"/>
      <c r="Q35" s="1064"/>
      <c r="R35" s="1064"/>
      <c r="S35" s="1064"/>
      <c r="T35" s="1065"/>
      <c r="U35" s="1063">
        <f>'Cmpt''n'!T105</f>
        <v>0</v>
      </c>
      <c r="V35" s="1064"/>
      <c r="W35" s="1064"/>
      <c r="X35" s="1064"/>
      <c r="Y35" s="1064"/>
      <c r="Z35" s="1064"/>
      <c r="AA35" s="1064"/>
      <c r="AB35" s="1064"/>
      <c r="AC35" s="1064"/>
      <c r="AD35" s="1064"/>
      <c r="AE35" s="1064"/>
      <c r="AF35" s="1064"/>
      <c r="AG35" s="1064"/>
      <c r="AH35" s="1065"/>
      <c r="AI35" s="1087">
        <f>'Cmpt''n'!AJ105</f>
        <v>0</v>
      </c>
      <c r="AJ35" s="1088"/>
      <c r="AK35" s="1088"/>
      <c r="AL35" s="1089"/>
      <c r="AM35" s="1075"/>
      <c r="AN35" s="1076"/>
      <c r="AO35" s="1077"/>
      <c r="AP35" s="1069">
        <f>'Cmpt''n'!AD105</f>
        <v>0</v>
      </c>
      <c r="AQ35" s="1070"/>
      <c r="AR35" s="1070"/>
      <c r="AS35" s="1070"/>
      <c r="AT35" s="1070"/>
      <c r="AU35" s="1071"/>
      <c r="AV35" s="1018"/>
    </row>
    <row r="36" spans="1:48" ht="15" customHeight="1">
      <c r="A36" s="1175"/>
      <c r="B36" s="1176"/>
      <c r="C36" s="1137"/>
      <c r="D36" s="1081"/>
      <c r="E36" s="1064">
        <f>'Cmpt''n'!B106</f>
        <v>0</v>
      </c>
      <c r="F36" s="1064"/>
      <c r="G36" s="1064"/>
      <c r="H36" s="1064"/>
      <c r="I36" s="1064"/>
      <c r="J36" s="1064"/>
      <c r="K36" s="1064"/>
      <c r="L36" s="1065"/>
      <c r="M36" s="1063">
        <f>'Cmpt''n'!J106</f>
        <v>0</v>
      </c>
      <c r="N36" s="1064"/>
      <c r="O36" s="1064"/>
      <c r="P36" s="1064"/>
      <c r="Q36" s="1064"/>
      <c r="R36" s="1064"/>
      <c r="S36" s="1064"/>
      <c r="T36" s="1065"/>
      <c r="U36" s="1063">
        <f>'Cmpt''n'!T106</f>
        <v>0</v>
      </c>
      <c r="V36" s="1064"/>
      <c r="W36" s="1064"/>
      <c r="X36" s="1064"/>
      <c r="Y36" s="1064"/>
      <c r="Z36" s="1064"/>
      <c r="AA36" s="1064"/>
      <c r="AB36" s="1064"/>
      <c r="AC36" s="1064"/>
      <c r="AD36" s="1064"/>
      <c r="AE36" s="1064"/>
      <c r="AF36" s="1064"/>
      <c r="AG36" s="1064"/>
      <c r="AH36" s="1065"/>
      <c r="AI36" s="1087">
        <f>'Cmpt''n'!AJ106</f>
        <v>0</v>
      </c>
      <c r="AJ36" s="1088"/>
      <c r="AK36" s="1088"/>
      <c r="AL36" s="1089"/>
      <c r="AM36" s="1075"/>
      <c r="AN36" s="1076"/>
      <c r="AO36" s="1077"/>
      <c r="AP36" s="1069">
        <f>'Cmpt''n'!AD106</f>
        <v>0</v>
      </c>
      <c r="AQ36" s="1070"/>
      <c r="AR36" s="1070"/>
      <c r="AS36" s="1070"/>
      <c r="AT36" s="1070"/>
      <c r="AU36" s="1071"/>
      <c r="AV36" s="1018"/>
    </row>
    <row r="37" spans="1:48" ht="15" customHeight="1">
      <c r="A37" s="1175"/>
      <c r="B37" s="1176"/>
      <c r="C37" s="1137"/>
      <c r="D37" s="1081"/>
      <c r="E37" s="1064">
        <f>'Cmpt''n'!B107</f>
        <v>0</v>
      </c>
      <c r="F37" s="1064"/>
      <c r="G37" s="1064"/>
      <c r="H37" s="1064"/>
      <c r="I37" s="1064"/>
      <c r="J37" s="1064"/>
      <c r="K37" s="1064"/>
      <c r="L37" s="1065"/>
      <c r="M37" s="1063">
        <f>'Cmpt''n'!J107</f>
        <v>0</v>
      </c>
      <c r="N37" s="1064"/>
      <c r="O37" s="1064"/>
      <c r="P37" s="1064"/>
      <c r="Q37" s="1064"/>
      <c r="R37" s="1064"/>
      <c r="S37" s="1064"/>
      <c r="T37" s="1065"/>
      <c r="U37" s="1063">
        <f>'Cmpt''n'!T107</f>
        <v>0</v>
      </c>
      <c r="V37" s="1064"/>
      <c r="W37" s="1064"/>
      <c r="X37" s="1064"/>
      <c r="Y37" s="1064"/>
      <c r="Z37" s="1064"/>
      <c r="AA37" s="1064"/>
      <c r="AB37" s="1064"/>
      <c r="AC37" s="1064"/>
      <c r="AD37" s="1064"/>
      <c r="AE37" s="1064"/>
      <c r="AF37" s="1064"/>
      <c r="AG37" s="1064"/>
      <c r="AH37" s="1065"/>
      <c r="AI37" s="1087">
        <f>'Cmpt''n'!AJ107</f>
        <v>0</v>
      </c>
      <c r="AJ37" s="1088"/>
      <c r="AK37" s="1088"/>
      <c r="AL37" s="1089"/>
      <c r="AM37" s="1075"/>
      <c r="AN37" s="1076"/>
      <c r="AO37" s="1077"/>
      <c r="AP37" s="1069">
        <f>'Cmpt''n'!AD107</f>
        <v>0</v>
      </c>
      <c r="AQ37" s="1070"/>
      <c r="AR37" s="1070"/>
      <c r="AS37" s="1070"/>
      <c r="AT37" s="1070"/>
      <c r="AU37" s="1071"/>
      <c r="AV37" s="1018"/>
    </row>
    <row r="38" spans="1:48" ht="12" customHeight="1">
      <c r="A38" s="1175"/>
      <c r="B38" s="1176"/>
      <c r="C38" s="1078">
        <v>16</v>
      </c>
      <c r="D38" s="1079"/>
      <c r="E38" s="1066" t="s">
        <v>616</v>
      </c>
      <c r="F38" s="1067"/>
      <c r="G38" s="1067"/>
      <c r="H38" s="1067"/>
      <c r="I38" s="1067"/>
      <c r="J38" s="1067"/>
      <c r="K38" s="1067"/>
      <c r="L38" s="1067"/>
      <c r="M38" s="1067"/>
      <c r="N38" s="1067"/>
      <c r="O38" s="1067"/>
      <c r="P38" s="1067"/>
      <c r="Q38" s="1067"/>
      <c r="R38" s="1067"/>
      <c r="S38" s="1067"/>
      <c r="T38" s="1067"/>
      <c r="U38" s="1067"/>
      <c r="V38" s="1067"/>
      <c r="W38" s="1067"/>
      <c r="X38" s="1067"/>
      <c r="Y38" s="1067"/>
      <c r="Z38" s="1067" t="s">
        <v>909</v>
      </c>
      <c r="AA38" s="1067"/>
      <c r="AB38" s="1067"/>
      <c r="AC38" s="1067"/>
      <c r="AD38" s="1067"/>
      <c r="AE38" s="1067"/>
      <c r="AF38" s="1067"/>
      <c r="AG38" s="1067"/>
      <c r="AH38" s="1067"/>
      <c r="AI38" s="1067"/>
      <c r="AJ38" s="1067"/>
      <c r="AK38" s="1067">
        <f>IF(SUM(AP40:AP42)&lt;&gt;0,"ü","")</f>
      </c>
      <c r="AL38" s="1068"/>
      <c r="AM38" s="1123">
        <v>94159</v>
      </c>
      <c r="AN38" s="1124"/>
      <c r="AO38" s="1125"/>
      <c r="AP38" s="1148">
        <f>SUM(AP40:AU42)</f>
        <v>0</v>
      </c>
      <c r="AQ38" s="1149"/>
      <c r="AR38" s="1149"/>
      <c r="AS38" s="1149"/>
      <c r="AT38" s="1149"/>
      <c r="AU38" s="1150"/>
      <c r="AV38" s="1018"/>
    </row>
    <row r="39" spans="1:48" ht="10.5" customHeight="1">
      <c r="A39" s="1175"/>
      <c r="B39" s="1176"/>
      <c r="C39" s="1080"/>
      <c r="D39" s="1081"/>
      <c r="E39" s="1159" t="s">
        <v>599</v>
      </c>
      <c r="F39" s="1159"/>
      <c r="G39" s="1159"/>
      <c r="H39" s="1159"/>
      <c r="I39" s="1159"/>
      <c r="J39" s="1159"/>
      <c r="K39" s="1159"/>
      <c r="L39" s="1160"/>
      <c r="M39" s="1161" t="s">
        <v>600</v>
      </c>
      <c r="N39" s="1162"/>
      <c r="O39" s="1162"/>
      <c r="P39" s="1162"/>
      <c r="Q39" s="1162"/>
      <c r="R39" s="1162"/>
      <c r="S39" s="1162"/>
      <c r="T39" s="1163"/>
      <c r="U39" s="1154" t="s">
        <v>601</v>
      </c>
      <c r="V39" s="1155"/>
      <c r="W39" s="1155"/>
      <c r="X39" s="1155"/>
      <c r="Y39" s="1155"/>
      <c r="Z39" s="1156"/>
      <c r="AA39" s="1156"/>
      <c r="AB39" s="1156"/>
      <c r="AC39" s="1156"/>
      <c r="AD39" s="1156"/>
      <c r="AE39" s="1156"/>
      <c r="AF39" s="1156"/>
      <c r="AG39" s="1156"/>
      <c r="AH39" s="1157"/>
      <c r="AI39" s="1072" t="s">
        <v>595</v>
      </c>
      <c r="AJ39" s="1073"/>
      <c r="AK39" s="1073"/>
      <c r="AL39" s="1073"/>
      <c r="AM39" s="1126"/>
      <c r="AN39" s="1127"/>
      <c r="AO39" s="1128"/>
      <c r="AP39" s="1151"/>
      <c r="AQ39" s="1152"/>
      <c r="AR39" s="1152"/>
      <c r="AS39" s="1152"/>
      <c r="AT39" s="1152"/>
      <c r="AU39" s="1153"/>
      <c r="AV39" s="1018"/>
    </row>
    <row r="40" spans="1:48" ht="15" customHeight="1">
      <c r="A40" s="1175"/>
      <c r="B40" s="1176"/>
      <c r="C40" s="1137"/>
      <c r="D40" s="1081"/>
      <c r="E40" s="1064">
        <f>'Cmpt''n'!B84</f>
        <v>0</v>
      </c>
      <c r="F40" s="1064"/>
      <c r="G40" s="1064"/>
      <c r="H40" s="1064"/>
      <c r="I40" s="1064"/>
      <c r="J40" s="1064"/>
      <c r="K40" s="1064"/>
      <c r="L40" s="1065"/>
      <c r="M40" s="1063">
        <f>'Cmpt''n'!T84</f>
        <v>0</v>
      </c>
      <c r="N40" s="1064"/>
      <c r="O40" s="1064"/>
      <c r="P40" s="1064"/>
      <c r="Q40" s="1064"/>
      <c r="R40" s="1064"/>
      <c r="S40" s="1064"/>
      <c r="T40" s="1065"/>
      <c r="U40" s="1063">
        <f>'Cmpt''n'!J84</f>
        <v>0</v>
      </c>
      <c r="V40" s="1064"/>
      <c r="W40" s="1064"/>
      <c r="X40" s="1064"/>
      <c r="Y40" s="1064"/>
      <c r="Z40" s="1064"/>
      <c r="AA40" s="1064"/>
      <c r="AB40" s="1064"/>
      <c r="AC40" s="1064"/>
      <c r="AD40" s="1064"/>
      <c r="AE40" s="1064"/>
      <c r="AF40" s="1064"/>
      <c r="AG40" s="1064"/>
      <c r="AH40" s="1065"/>
      <c r="AI40" s="1087">
        <f>'Cmpt''n'!AJ84</f>
        <v>0</v>
      </c>
      <c r="AJ40" s="1088"/>
      <c r="AK40" s="1088"/>
      <c r="AL40" s="1089"/>
      <c r="AM40" s="1075"/>
      <c r="AN40" s="1076"/>
      <c r="AO40" s="1077"/>
      <c r="AP40" s="1069">
        <f>'Cmpt''n'!AD84</f>
        <v>0</v>
      </c>
      <c r="AQ40" s="1070"/>
      <c r="AR40" s="1070"/>
      <c r="AS40" s="1070"/>
      <c r="AT40" s="1070"/>
      <c r="AU40" s="1071"/>
      <c r="AV40" s="1018"/>
    </row>
    <row r="41" spans="1:48" ht="15" customHeight="1">
      <c r="A41" s="1175"/>
      <c r="B41" s="1176"/>
      <c r="C41" s="1137"/>
      <c r="D41" s="1081"/>
      <c r="E41" s="1064">
        <f>'Cmpt''n'!B85</f>
        <v>0</v>
      </c>
      <c r="F41" s="1064"/>
      <c r="G41" s="1064"/>
      <c r="H41" s="1064"/>
      <c r="I41" s="1064"/>
      <c r="J41" s="1064"/>
      <c r="K41" s="1064"/>
      <c r="L41" s="1065"/>
      <c r="M41" s="1063">
        <f>'Cmpt''n'!T85</f>
        <v>0</v>
      </c>
      <c r="N41" s="1064"/>
      <c r="O41" s="1064"/>
      <c r="P41" s="1064"/>
      <c r="Q41" s="1064"/>
      <c r="R41" s="1064"/>
      <c r="S41" s="1064"/>
      <c r="T41" s="1065"/>
      <c r="U41" s="1063">
        <f>'Cmpt''n'!J85</f>
        <v>0</v>
      </c>
      <c r="V41" s="1064"/>
      <c r="W41" s="1064"/>
      <c r="X41" s="1064"/>
      <c r="Y41" s="1064"/>
      <c r="Z41" s="1064"/>
      <c r="AA41" s="1064"/>
      <c r="AB41" s="1064"/>
      <c r="AC41" s="1064"/>
      <c r="AD41" s="1064"/>
      <c r="AE41" s="1064"/>
      <c r="AF41" s="1064"/>
      <c r="AG41" s="1064"/>
      <c r="AH41" s="1065"/>
      <c r="AI41" s="1087">
        <f>'Cmpt''n'!AJ85</f>
        <v>0</v>
      </c>
      <c r="AJ41" s="1088"/>
      <c r="AK41" s="1088"/>
      <c r="AL41" s="1089"/>
      <c r="AM41" s="1075"/>
      <c r="AN41" s="1076"/>
      <c r="AO41" s="1077"/>
      <c r="AP41" s="1069">
        <f>'Cmpt''n'!AD85</f>
        <v>0</v>
      </c>
      <c r="AQ41" s="1070"/>
      <c r="AR41" s="1070"/>
      <c r="AS41" s="1070"/>
      <c r="AT41" s="1070"/>
      <c r="AU41" s="1071"/>
      <c r="AV41" s="1018"/>
    </row>
    <row r="42" spans="1:48" ht="15" customHeight="1">
      <c r="A42" s="1175"/>
      <c r="B42" s="1176"/>
      <c r="C42" s="1235"/>
      <c r="D42" s="1236"/>
      <c r="E42" s="1064">
        <f>'Cmpt''n'!B86</f>
        <v>0</v>
      </c>
      <c r="F42" s="1064"/>
      <c r="G42" s="1064"/>
      <c r="H42" s="1064"/>
      <c r="I42" s="1064"/>
      <c r="J42" s="1064"/>
      <c r="K42" s="1064"/>
      <c r="L42" s="1065"/>
      <c r="M42" s="1063">
        <f>'Cmpt''n'!T86</f>
        <v>0</v>
      </c>
      <c r="N42" s="1064"/>
      <c r="O42" s="1064"/>
      <c r="P42" s="1064"/>
      <c r="Q42" s="1064"/>
      <c r="R42" s="1064"/>
      <c r="S42" s="1064"/>
      <c r="T42" s="1065"/>
      <c r="U42" s="1063">
        <f>'Cmpt''n'!J86</f>
        <v>0</v>
      </c>
      <c r="V42" s="1064"/>
      <c r="W42" s="1064"/>
      <c r="X42" s="1064"/>
      <c r="Y42" s="1064"/>
      <c r="Z42" s="1064"/>
      <c r="AA42" s="1064"/>
      <c r="AB42" s="1064"/>
      <c r="AC42" s="1064"/>
      <c r="AD42" s="1064"/>
      <c r="AE42" s="1064"/>
      <c r="AF42" s="1064"/>
      <c r="AG42" s="1064"/>
      <c r="AH42" s="1065"/>
      <c r="AI42" s="1087">
        <f>'Cmpt''n'!AJ86</f>
        <v>0</v>
      </c>
      <c r="AJ42" s="1088"/>
      <c r="AK42" s="1088"/>
      <c r="AL42" s="1089"/>
      <c r="AM42" s="1075"/>
      <c r="AN42" s="1076"/>
      <c r="AO42" s="1077"/>
      <c r="AP42" s="1069">
        <f>'Cmpt''n'!AD86</f>
        <v>0</v>
      </c>
      <c r="AQ42" s="1070"/>
      <c r="AR42" s="1070"/>
      <c r="AS42" s="1070"/>
      <c r="AT42" s="1070"/>
      <c r="AU42" s="1071"/>
      <c r="AV42" s="1018"/>
    </row>
    <row r="43" spans="1:48" ht="12" customHeight="1">
      <c r="A43" s="1175"/>
      <c r="B43" s="1176"/>
      <c r="C43" s="1078">
        <v>17</v>
      </c>
      <c r="D43" s="1079"/>
      <c r="E43" s="1066" t="s">
        <v>617</v>
      </c>
      <c r="F43" s="1067"/>
      <c r="G43" s="1067"/>
      <c r="H43" s="1067"/>
      <c r="I43" s="1067"/>
      <c r="J43" s="1067"/>
      <c r="K43" s="1067"/>
      <c r="L43" s="1067"/>
      <c r="M43" s="1067"/>
      <c r="N43" s="1067"/>
      <c r="O43" s="1067"/>
      <c r="P43" s="1067"/>
      <c r="Q43" s="1067"/>
      <c r="R43" s="1067"/>
      <c r="S43" s="1067"/>
      <c r="T43" s="1067"/>
      <c r="U43" s="1067"/>
      <c r="V43" s="1067"/>
      <c r="W43" s="1067"/>
      <c r="X43" s="1067"/>
      <c r="Y43" s="1067"/>
      <c r="Z43" s="1067" t="s">
        <v>909</v>
      </c>
      <c r="AA43" s="1067"/>
      <c r="AB43" s="1067"/>
      <c r="AC43" s="1067"/>
      <c r="AD43" s="1067"/>
      <c r="AE43" s="1067"/>
      <c r="AF43" s="1067"/>
      <c r="AG43" s="1067"/>
      <c r="AH43" s="1067"/>
      <c r="AI43" s="1067"/>
      <c r="AJ43" s="1067"/>
      <c r="AK43" s="1067" t="str">
        <f>IF(SUM(AP45:AP47)&lt;&gt;0,"ü","")</f>
        <v>ü</v>
      </c>
      <c r="AL43" s="1068"/>
      <c r="AM43" s="1123">
        <v>94169</v>
      </c>
      <c r="AN43" s="1124"/>
      <c r="AO43" s="1125"/>
      <c r="AP43" s="1142">
        <f>SUM(AP45:AU47)</f>
        <v>759</v>
      </c>
      <c r="AQ43" s="1143"/>
      <c r="AR43" s="1143"/>
      <c r="AS43" s="1143"/>
      <c r="AT43" s="1143"/>
      <c r="AU43" s="1144"/>
      <c r="AV43" s="1018"/>
    </row>
    <row r="44" spans="1:48" ht="10.5" customHeight="1">
      <c r="A44" s="1175"/>
      <c r="B44" s="1176"/>
      <c r="C44" s="1129"/>
      <c r="D44" s="1083"/>
      <c r="E44" s="1073" t="s">
        <v>910</v>
      </c>
      <c r="F44" s="1073"/>
      <c r="G44" s="1073"/>
      <c r="H44" s="1073"/>
      <c r="I44" s="1073"/>
      <c r="J44" s="1073"/>
      <c r="K44" s="1073"/>
      <c r="L44" s="1074"/>
      <c r="M44" s="1134" t="s">
        <v>600</v>
      </c>
      <c r="N44" s="1135"/>
      <c r="O44" s="1135"/>
      <c r="P44" s="1135"/>
      <c r="Q44" s="1135"/>
      <c r="R44" s="1135"/>
      <c r="S44" s="1135"/>
      <c r="T44" s="1136"/>
      <c r="U44" s="1158" t="s">
        <v>601</v>
      </c>
      <c r="V44" s="1156"/>
      <c r="W44" s="1156"/>
      <c r="X44" s="1156"/>
      <c r="Y44" s="1156"/>
      <c r="Z44" s="1156"/>
      <c r="AA44" s="1156"/>
      <c r="AB44" s="1156"/>
      <c r="AC44" s="1156"/>
      <c r="AD44" s="1156"/>
      <c r="AE44" s="1156"/>
      <c r="AF44" s="1156"/>
      <c r="AG44" s="1156"/>
      <c r="AH44" s="1157"/>
      <c r="AI44" s="1072" t="s">
        <v>595</v>
      </c>
      <c r="AJ44" s="1073"/>
      <c r="AK44" s="1073"/>
      <c r="AL44" s="1073"/>
      <c r="AM44" s="1126"/>
      <c r="AN44" s="1127"/>
      <c r="AO44" s="1128"/>
      <c r="AP44" s="1145"/>
      <c r="AQ44" s="1146"/>
      <c r="AR44" s="1146"/>
      <c r="AS44" s="1146"/>
      <c r="AT44" s="1146"/>
      <c r="AU44" s="1147"/>
      <c r="AV44" s="1018"/>
    </row>
    <row r="45" spans="1:48" ht="15" customHeight="1">
      <c r="A45" s="1175"/>
      <c r="B45" s="1176"/>
      <c r="C45" s="1137"/>
      <c r="D45" s="1081"/>
      <c r="E45" s="1064">
        <f>'Cmpt''n'!B89</f>
        <v>3224523312</v>
      </c>
      <c r="F45" s="1064"/>
      <c r="G45" s="1064"/>
      <c r="H45" s="1064"/>
      <c r="I45" s="1064"/>
      <c r="J45" s="1064"/>
      <c r="K45" s="1064"/>
      <c r="L45" s="1065"/>
      <c r="M45" s="1063">
        <f>'Cmpt''n'!T89</f>
        <v>0</v>
      </c>
      <c r="N45" s="1064"/>
      <c r="O45" s="1064"/>
      <c r="P45" s="1064"/>
      <c r="Q45" s="1064"/>
      <c r="R45" s="1064"/>
      <c r="S45" s="1064"/>
      <c r="T45" s="1065"/>
      <c r="U45" s="1063" t="str">
        <f>'Cmpt''n'!J89</f>
        <v>M.WASEEM GHAFOOR</v>
      </c>
      <c r="V45" s="1064"/>
      <c r="W45" s="1064"/>
      <c r="X45" s="1064"/>
      <c r="Y45" s="1064"/>
      <c r="Z45" s="1064"/>
      <c r="AA45" s="1064"/>
      <c r="AB45" s="1064"/>
      <c r="AC45" s="1064"/>
      <c r="AD45" s="1064"/>
      <c r="AE45" s="1064"/>
      <c r="AF45" s="1064"/>
      <c r="AG45" s="1064"/>
      <c r="AH45" s="1065"/>
      <c r="AI45" s="1087">
        <f>'Cmpt''n'!AJ89</f>
        <v>0</v>
      </c>
      <c r="AJ45" s="1088"/>
      <c r="AK45" s="1088"/>
      <c r="AL45" s="1089"/>
      <c r="AM45" s="1075"/>
      <c r="AN45" s="1076"/>
      <c r="AO45" s="1077"/>
      <c r="AP45" s="1069">
        <f>'Cmpt''n'!AD89</f>
        <v>759</v>
      </c>
      <c r="AQ45" s="1070"/>
      <c r="AR45" s="1070"/>
      <c r="AS45" s="1070"/>
      <c r="AT45" s="1070"/>
      <c r="AU45" s="1071"/>
      <c r="AV45" s="1018"/>
    </row>
    <row r="46" spans="1:48" ht="15" customHeight="1">
      <c r="A46" s="1175"/>
      <c r="B46" s="1176"/>
      <c r="C46" s="1137"/>
      <c r="D46" s="1081"/>
      <c r="E46" s="1064">
        <f>'Cmpt''n'!B90</f>
        <v>0</v>
      </c>
      <c r="F46" s="1064"/>
      <c r="G46" s="1064"/>
      <c r="H46" s="1064"/>
      <c r="I46" s="1064"/>
      <c r="J46" s="1064"/>
      <c r="K46" s="1064"/>
      <c r="L46" s="1065"/>
      <c r="M46" s="1063">
        <f>'Cmpt''n'!T90</f>
        <v>0</v>
      </c>
      <c r="N46" s="1064"/>
      <c r="O46" s="1064"/>
      <c r="P46" s="1064"/>
      <c r="Q46" s="1064"/>
      <c r="R46" s="1064"/>
      <c r="S46" s="1064"/>
      <c r="T46" s="1065"/>
      <c r="U46" s="1063">
        <f>'Cmpt''n'!J90</f>
        <v>0</v>
      </c>
      <c r="V46" s="1064"/>
      <c r="W46" s="1064"/>
      <c r="X46" s="1064"/>
      <c r="Y46" s="1064"/>
      <c r="Z46" s="1064"/>
      <c r="AA46" s="1064"/>
      <c r="AB46" s="1064"/>
      <c r="AC46" s="1064"/>
      <c r="AD46" s="1064"/>
      <c r="AE46" s="1064"/>
      <c r="AF46" s="1064"/>
      <c r="AG46" s="1064"/>
      <c r="AH46" s="1065"/>
      <c r="AI46" s="1087">
        <f>'Cmpt''n'!AJ90</f>
        <v>0</v>
      </c>
      <c r="AJ46" s="1088"/>
      <c r="AK46" s="1088"/>
      <c r="AL46" s="1089"/>
      <c r="AM46" s="1075"/>
      <c r="AN46" s="1076"/>
      <c r="AO46" s="1077"/>
      <c r="AP46" s="1069">
        <f>'Cmpt''n'!AD90</f>
        <v>0</v>
      </c>
      <c r="AQ46" s="1070"/>
      <c r="AR46" s="1070"/>
      <c r="AS46" s="1070"/>
      <c r="AT46" s="1070"/>
      <c r="AU46" s="1071"/>
      <c r="AV46" s="1018"/>
    </row>
    <row r="47" spans="1:48" ht="15" customHeight="1">
      <c r="A47" s="1175"/>
      <c r="B47" s="1176"/>
      <c r="C47" s="1235"/>
      <c r="D47" s="1236"/>
      <c r="E47" s="1064">
        <f>'Cmpt''n'!B91</f>
        <v>0</v>
      </c>
      <c r="F47" s="1064"/>
      <c r="G47" s="1064"/>
      <c r="H47" s="1064"/>
      <c r="I47" s="1064"/>
      <c r="J47" s="1064"/>
      <c r="K47" s="1064"/>
      <c r="L47" s="1065"/>
      <c r="M47" s="1063">
        <f>'Cmpt''n'!T91</f>
        <v>0</v>
      </c>
      <c r="N47" s="1064"/>
      <c r="O47" s="1064"/>
      <c r="P47" s="1064"/>
      <c r="Q47" s="1064"/>
      <c r="R47" s="1064"/>
      <c r="S47" s="1064"/>
      <c r="T47" s="1065"/>
      <c r="U47" s="1063">
        <f>'Cmpt''n'!J91</f>
        <v>0</v>
      </c>
      <c r="V47" s="1064"/>
      <c r="W47" s="1064"/>
      <c r="X47" s="1064"/>
      <c r="Y47" s="1064"/>
      <c r="Z47" s="1064"/>
      <c r="AA47" s="1064"/>
      <c r="AB47" s="1064"/>
      <c r="AC47" s="1064"/>
      <c r="AD47" s="1064"/>
      <c r="AE47" s="1064"/>
      <c r="AF47" s="1064"/>
      <c r="AG47" s="1064"/>
      <c r="AH47" s="1065"/>
      <c r="AI47" s="1087">
        <f>'Cmpt''n'!AJ91</f>
        <v>0</v>
      </c>
      <c r="AJ47" s="1088"/>
      <c r="AK47" s="1088"/>
      <c r="AL47" s="1089"/>
      <c r="AM47" s="1075"/>
      <c r="AN47" s="1076"/>
      <c r="AO47" s="1077"/>
      <c r="AP47" s="1069">
        <f>'Cmpt''n'!AD91</f>
        <v>0</v>
      </c>
      <c r="AQ47" s="1070"/>
      <c r="AR47" s="1070"/>
      <c r="AS47" s="1070"/>
      <c r="AT47" s="1070"/>
      <c r="AU47" s="1071"/>
      <c r="AV47" s="1018"/>
    </row>
    <row r="48" spans="1:48" ht="15" customHeight="1">
      <c r="A48" s="1175"/>
      <c r="B48" s="1176"/>
      <c r="C48" s="1078">
        <v>18</v>
      </c>
      <c r="D48" s="1079"/>
      <c r="E48" s="1066" t="s">
        <v>618</v>
      </c>
      <c r="F48" s="1067"/>
      <c r="G48" s="1067"/>
      <c r="H48" s="1067"/>
      <c r="I48" s="1067"/>
      <c r="J48" s="1067"/>
      <c r="K48" s="1067"/>
      <c r="L48" s="1067"/>
      <c r="M48" s="1067"/>
      <c r="N48" s="1067"/>
      <c r="O48" s="1067"/>
      <c r="P48" s="1067"/>
      <c r="Q48" s="1067"/>
      <c r="R48" s="1067"/>
      <c r="S48" s="1067"/>
      <c r="T48" s="1067"/>
      <c r="U48" s="1067"/>
      <c r="V48" s="1067"/>
      <c r="W48" s="1067"/>
      <c r="X48" s="1067"/>
      <c r="Y48" s="1067"/>
      <c r="Z48" s="1067" t="s">
        <v>909</v>
      </c>
      <c r="AA48" s="1067"/>
      <c r="AB48" s="1067"/>
      <c r="AC48" s="1067"/>
      <c r="AD48" s="1067"/>
      <c r="AE48" s="1067"/>
      <c r="AF48" s="1067"/>
      <c r="AG48" s="1067"/>
      <c r="AH48" s="1067"/>
      <c r="AI48" s="1067"/>
      <c r="AJ48" s="1067"/>
      <c r="AK48" s="1067">
        <f>IF(SUM(AP50:AP52)&lt;&gt;0,"ü","")</f>
      </c>
      <c r="AL48" s="1068"/>
      <c r="AM48" s="1123">
        <v>94179</v>
      </c>
      <c r="AN48" s="1124"/>
      <c r="AO48" s="1125"/>
      <c r="AP48" s="1148">
        <f>SUM(AP50:AU52)</f>
        <v>0</v>
      </c>
      <c r="AQ48" s="1149"/>
      <c r="AR48" s="1149"/>
      <c r="AS48" s="1149"/>
      <c r="AT48" s="1149"/>
      <c r="AU48" s="1150"/>
      <c r="AV48" s="1018"/>
    </row>
    <row r="49" spans="1:48" ht="15" customHeight="1">
      <c r="A49" s="1175"/>
      <c r="B49" s="1176"/>
      <c r="C49" s="1129"/>
      <c r="D49" s="1130"/>
      <c r="E49" s="1073" t="s">
        <v>596</v>
      </c>
      <c r="F49" s="1073"/>
      <c r="G49" s="1073"/>
      <c r="H49" s="1073"/>
      <c r="I49" s="1073"/>
      <c r="J49" s="1074"/>
      <c r="K49" s="1131" t="s">
        <v>597</v>
      </c>
      <c r="L49" s="1132"/>
      <c r="M49" s="1132"/>
      <c r="N49" s="1132"/>
      <c r="O49" s="1132"/>
      <c r="P49" s="1132"/>
      <c r="Q49" s="1132"/>
      <c r="R49" s="1133"/>
      <c r="S49" s="1134" t="s">
        <v>598</v>
      </c>
      <c r="T49" s="1135"/>
      <c r="U49" s="1135"/>
      <c r="V49" s="1135"/>
      <c r="W49" s="1135"/>
      <c r="X49" s="1135"/>
      <c r="Y49" s="1135"/>
      <c r="Z49" s="1135"/>
      <c r="AA49" s="1135"/>
      <c r="AB49" s="1136"/>
      <c r="AC49" s="1072" t="s">
        <v>752</v>
      </c>
      <c r="AD49" s="1073"/>
      <c r="AE49" s="1073"/>
      <c r="AF49" s="1073"/>
      <c r="AG49" s="1073"/>
      <c r="AH49" s="1073"/>
      <c r="AI49" s="1073"/>
      <c r="AJ49" s="1073"/>
      <c r="AK49" s="1073"/>
      <c r="AL49" s="1074"/>
      <c r="AM49" s="1126"/>
      <c r="AN49" s="1127"/>
      <c r="AO49" s="1128"/>
      <c r="AP49" s="1151"/>
      <c r="AQ49" s="1152"/>
      <c r="AR49" s="1152"/>
      <c r="AS49" s="1152"/>
      <c r="AT49" s="1152"/>
      <c r="AU49" s="1153"/>
      <c r="AV49" s="1018"/>
    </row>
    <row r="50" spans="1:48" ht="15" customHeight="1">
      <c r="A50" s="1175"/>
      <c r="B50" s="1176"/>
      <c r="C50" s="1137"/>
      <c r="D50" s="1138"/>
      <c r="E50" s="1073">
        <f>'Cmpt''n'!B110</f>
        <v>0</v>
      </c>
      <c r="F50" s="1073"/>
      <c r="G50" s="1073"/>
      <c r="H50" s="1073"/>
      <c r="I50" s="1073"/>
      <c r="J50" s="1074"/>
      <c r="K50" s="1131">
        <f>'Cmpt''n'!H110</f>
        <v>0</v>
      </c>
      <c r="L50" s="1132"/>
      <c r="M50" s="1132"/>
      <c r="N50" s="1132"/>
      <c r="O50" s="1132"/>
      <c r="P50" s="1132"/>
      <c r="Q50" s="1132"/>
      <c r="R50" s="1133"/>
      <c r="S50" s="1134">
        <f>'Cmpt''n'!O110</f>
        <v>0</v>
      </c>
      <c r="T50" s="1135"/>
      <c r="U50" s="1135"/>
      <c r="V50" s="1135"/>
      <c r="W50" s="1135"/>
      <c r="X50" s="1135"/>
      <c r="Y50" s="1135"/>
      <c r="Z50" s="1135"/>
      <c r="AA50" s="1135"/>
      <c r="AB50" s="1136"/>
      <c r="AC50" s="1072">
        <f>'Cmpt''n'!X110</f>
        <v>0</v>
      </c>
      <c r="AD50" s="1073"/>
      <c r="AE50" s="1073"/>
      <c r="AF50" s="1073"/>
      <c r="AG50" s="1073"/>
      <c r="AH50" s="1073"/>
      <c r="AI50" s="1073"/>
      <c r="AJ50" s="1073"/>
      <c r="AK50" s="1073"/>
      <c r="AL50" s="1074"/>
      <c r="AM50" s="1075"/>
      <c r="AN50" s="1076"/>
      <c r="AO50" s="1077"/>
      <c r="AP50" s="1069">
        <f>'Cmpt''n'!AG110</f>
        <v>0</v>
      </c>
      <c r="AQ50" s="1070"/>
      <c r="AR50" s="1070"/>
      <c r="AS50" s="1070"/>
      <c r="AT50" s="1070"/>
      <c r="AU50" s="1071"/>
      <c r="AV50" s="1018"/>
    </row>
    <row r="51" spans="1:48" ht="15" customHeight="1">
      <c r="A51" s="1175"/>
      <c r="B51" s="1176"/>
      <c r="C51" s="1137"/>
      <c r="D51" s="1138"/>
      <c r="E51" s="1073">
        <f>'Cmpt''n'!B111</f>
        <v>0</v>
      </c>
      <c r="F51" s="1073"/>
      <c r="G51" s="1073"/>
      <c r="H51" s="1073"/>
      <c r="I51" s="1073"/>
      <c r="J51" s="1074"/>
      <c r="K51" s="1131">
        <f>'Cmpt''n'!H111</f>
        <v>0</v>
      </c>
      <c r="L51" s="1132"/>
      <c r="M51" s="1132"/>
      <c r="N51" s="1132"/>
      <c r="O51" s="1132"/>
      <c r="P51" s="1132"/>
      <c r="Q51" s="1132"/>
      <c r="R51" s="1133"/>
      <c r="S51" s="1134">
        <f>'Cmpt''n'!O111</f>
        <v>0</v>
      </c>
      <c r="T51" s="1135"/>
      <c r="U51" s="1135"/>
      <c r="V51" s="1135"/>
      <c r="W51" s="1135"/>
      <c r="X51" s="1135"/>
      <c r="Y51" s="1135"/>
      <c r="Z51" s="1135"/>
      <c r="AA51" s="1135"/>
      <c r="AB51" s="1136"/>
      <c r="AC51" s="1072">
        <f>'Cmpt''n'!X111</f>
        <v>0</v>
      </c>
      <c r="AD51" s="1073"/>
      <c r="AE51" s="1073"/>
      <c r="AF51" s="1073"/>
      <c r="AG51" s="1073"/>
      <c r="AH51" s="1073"/>
      <c r="AI51" s="1073"/>
      <c r="AJ51" s="1073"/>
      <c r="AK51" s="1073"/>
      <c r="AL51" s="1074"/>
      <c r="AM51" s="1075"/>
      <c r="AN51" s="1076"/>
      <c r="AO51" s="1077"/>
      <c r="AP51" s="1069">
        <f>'Cmpt''n'!AG111</f>
        <v>0</v>
      </c>
      <c r="AQ51" s="1070"/>
      <c r="AR51" s="1070"/>
      <c r="AS51" s="1070"/>
      <c r="AT51" s="1070"/>
      <c r="AU51" s="1071"/>
      <c r="AV51" s="1018"/>
    </row>
    <row r="52" spans="1:48" ht="15" customHeight="1">
      <c r="A52" s="1175"/>
      <c r="B52" s="1176"/>
      <c r="C52" s="1137"/>
      <c r="D52" s="1138"/>
      <c r="E52" s="1073">
        <f>'Cmpt''n'!B112</f>
        <v>0</v>
      </c>
      <c r="F52" s="1073"/>
      <c r="G52" s="1073"/>
      <c r="H52" s="1073"/>
      <c r="I52" s="1073"/>
      <c r="J52" s="1074"/>
      <c r="K52" s="1131">
        <f>'Cmpt''n'!H112</f>
        <v>0</v>
      </c>
      <c r="L52" s="1132"/>
      <c r="M52" s="1132"/>
      <c r="N52" s="1132"/>
      <c r="O52" s="1132"/>
      <c r="P52" s="1132"/>
      <c r="Q52" s="1132"/>
      <c r="R52" s="1133"/>
      <c r="S52" s="1134">
        <f>'Cmpt''n'!O112</f>
        <v>0</v>
      </c>
      <c r="T52" s="1135"/>
      <c r="U52" s="1135"/>
      <c r="V52" s="1135"/>
      <c r="W52" s="1135"/>
      <c r="X52" s="1135"/>
      <c r="Y52" s="1135"/>
      <c r="Z52" s="1135"/>
      <c r="AA52" s="1135"/>
      <c r="AB52" s="1136"/>
      <c r="AC52" s="1072">
        <f>'Cmpt''n'!X112</f>
        <v>0</v>
      </c>
      <c r="AD52" s="1073"/>
      <c r="AE52" s="1073"/>
      <c r="AF52" s="1073"/>
      <c r="AG52" s="1073"/>
      <c r="AH52" s="1073"/>
      <c r="AI52" s="1073"/>
      <c r="AJ52" s="1073"/>
      <c r="AK52" s="1073"/>
      <c r="AL52" s="1074"/>
      <c r="AM52" s="1075"/>
      <c r="AN52" s="1076"/>
      <c r="AO52" s="1077"/>
      <c r="AP52" s="1069">
        <f>'Cmpt''n'!AG112</f>
        <v>0</v>
      </c>
      <c r="AQ52" s="1070"/>
      <c r="AR52" s="1070"/>
      <c r="AS52" s="1070"/>
      <c r="AT52" s="1070"/>
      <c r="AU52" s="1071"/>
      <c r="AV52" s="1062"/>
    </row>
    <row r="53" spans="1:48" ht="15" customHeight="1" thickBot="1">
      <c r="A53" s="1175"/>
      <c r="B53" s="1176"/>
      <c r="C53" s="1241">
        <v>19</v>
      </c>
      <c r="D53" s="1242"/>
      <c r="E53" s="1243" t="s">
        <v>619</v>
      </c>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6"/>
      <c r="AI53" s="1186"/>
      <c r="AJ53" s="1186"/>
      <c r="AK53" s="1186"/>
      <c r="AL53" s="1083"/>
      <c r="AM53" s="1120">
        <v>94599</v>
      </c>
      <c r="AN53" s="1121"/>
      <c r="AO53" s="1122"/>
      <c r="AP53" s="1148">
        <f>SUM(AP11+AP16+SUM(AP21:AU24)+AP25+SUM(AP30:AU32)+AP33+AP38+AP43+AP48)</f>
        <v>759</v>
      </c>
      <c r="AQ53" s="1149"/>
      <c r="AR53" s="1149"/>
      <c r="AS53" s="1149"/>
      <c r="AT53" s="1149"/>
      <c r="AU53" s="1150"/>
      <c r="AV53" s="1062"/>
    </row>
    <row r="54" spans="1:48" ht="15" customHeight="1" thickBot="1">
      <c r="A54" s="397"/>
      <c r="B54" s="398"/>
      <c r="C54" s="1167">
        <v>20</v>
      </c>
      <c r="D54" s="1168"/>
      <c r="E54" s="1169" t="s">
        <v>620</v>
      </c>
      <c r="F54" s="1170"/>
      <c r="G54" s="1170"/>
      <c r="H54" s="1170"/>
      <c r="I54" s="1170"/>
      <c r="J54" s="1170"/>
      <c r="K54" s="1170"/>
      <c r="L54" s="1170"/>
      <c r="M54" s="1170"/>
      <c r="N54" s="1170"/>
      <c r="O54" s="1170"/>
      <c r="P54" s="1170"/>
      <c r="Q54" s="1170"/>
      <c r="R54" s="1170"/>
      <c r="S54" s="1170"/>
      <c r="T54" s="1170"/>
      <c r="U54" s="1170"/>
      <c r="V54" s="1170"/>
      <c r="W54" s="1170"/>
      <c r="X54" s="1170"/>
      <c r="Y54" s="1170"/>
      <c r="Z54" s="1170"/>
      <c r="AA54" s="1170"/>
      <c r="AB54" s="1170"/>
      <c r="AC54" s="1170"/>
      <c r="AD54" s="1170"/>
      <c r="AE54" s="1170"/>
      <c r="AF54" s="1170"/>
      <c r="AG54" s="1170"/>
      <c r="AH54" s="1170"/>
      <c r="AI54" s="1170"/>
      <c r="AJ54" s="1170"/>
      <c r="AK54" s="1170"/>
      <c r="AL54" s="1171"/>
      <c r="AM54" s="1172">
        <v>94591</v>
      </c>
      <c r="AN54" s="1173"/>
      <c r="AO54" s="1174"/>
      <c r="AP54" s="1195">
        <v>0</v>
      </c>
      <c r="AQ54" s="1196"/>
      <c r="AR54" s="1196"/>
      <c r="AS54" s="1196"/>
      <c r="AT54" s="1196"/>
      <c r="AU54" s="1197"/>
      <c r="AV54" s="1062"/>
    </row>
    <row r="55" spans="1:48" ht="21" customHeight="1" thickBot="1">
      <c r="A55" s="1103" t="s">
        <v>628</v>
      </c>
      <c r="B55" s="1104"/>
      <c r="C55" s="1118">
        <v>21</v>
      </c>
      <c r="D55" s="1119"/>
      <c r="E55" s="1116" t="s">
        <v>621</v>
      </c>
      <c r="F55" s="1116"/>
      <c r="G55" s="1116"/>
      <c r="H55" s="1116"/>
      <c r="I55" s="1116"/>
      <c r="J55" s="1116"/>
      <c r="K55" s="1116"/>
      <c r="L55" s="1116"/>
      <c r="M55" s="1116"/>
      <c r="N55" s="1116"/>
      <c r="O55" s="1116"/>
      <c r="P55" s="1116"/>
      <c r="Q55" s="1116"/>
      <c r="R55" s="1116"/>
      <c r="S55" s="1116"/>
      <c r="T55" s="1116"/>
      <c r="U55" s="1116"/>
      <c r="V55" s="1116"/>
      <c r="W55" s="1116"/>
      <c r="X55" s="1116"/>
      <c r="Y55" s="1116"/>
      <c r="Z55" s="1116"/>
      <c r="AA55" s="1116"/>
      <c r="AB55" s="1116"/>
      <c r="AC55" s="1116"/>
      <c r="AD55" s="1116"/>
      <c r="AE55" s="1116"/>
      <c r="AF55" s="1116"/>
      <c r="AG55" s="1116"/>
      <c r="AH55" s="1116"/>
      <c r="AI55" s="1116"/>
      <c r="AJ55" s="1116"/>
      <c r="AK55" s="1116"/>
      <c r="AL55" s="1117"/>
      <c r="AM55" s="1221">
        <v>9461</v>
      </c>
      <c r="AN55" s="1222"/>
      <c r="AO55" s="1223"/>
      <c r="AP55" s="1198">
        <f>SUM(AP56:AU59)</f>
        <v>0</v>
      </c>
      <c r="AQ55" s="1199"/>
      <c r="AR55" s="1199"/>
      <c r="AS55" s="1199"/>
      <c r="AT55" s="1199"/>
      <c r="AU55" s="1200"/>
      <c r="AV55" s="1062"/>
    </row>
    <row r="56" spans="1:48" ht="15" customHeight="1">
      <c r="A56" s="1105"/>
      <c r="B56" s="1106"/>
      <c r="C56" s="399"/>
      <c r="D56" s="400"/>
      <c r="E56" s="1115" t="s">
        <v>622</v>
      </c>
      <c r="F56" s="1115"/>
      <c r="G56" s="1115"/>
      <c r="H56" s="1115"/>
      <c r="I56" s="1115"/>
      <c r="J56" s="1115"/>
      <c r="K56" s="1115"/>
      <c r="L56" s="1115"/>
      <c r="M56" s="1115"/>
      <c r="N56" s="1109" t="s">
        <v>626</v>
      </c>
      <c r="O56" s="1110"/>
      <c r="P56" s="1110"/>
      <c r="Q56" s="1111"/>
      <c r="R56" s="1112">
        <f>'Cmpt''n'!AF75</f>
        <v>0</v>
      </c>
      <c r="S56" s="1113"/>
      <c r="T56" s="1113"/>
      <c r="U56" s="1113"/>
      <c r="V56" s="1113"/>
      <c r="W56" s="1113"/>
      <c r="X56" s="1113"/>
      <c r="Y56" s="1113"/>
      <c r="Z56" s="1113"/>
      <c r="AA56" s="1113"/>
      <c r="AB56" s="1113"/>
      <c r="AC56" s="1113"/>
      <c r="AD56" s="1113"/>
      <c r="AE56" s="1113"/>
      <c r="AF56" s="1113"/>
      <c r="AG56" s="1113"/>
      <c r="AH56" s="1113"/>
      <c r="AI56" s="1113"/>
      <c r="AJ56" s="1113"/>
      <c r="AK56" s="1113"/>
      <c r="AL56" s="1114"/>
      <c r="AM56" s="1075"/>
      <c r="AN56" s="1076"/>
      <c r="AO56" s="1077"/>
      <c r="AP56" s="1069">
        <f>'Cmpt''n'!AK75</f>
        <v>0</v>
      </c>
      <c r="AQ56" s="1070"/>
      <c r="AR56" s="1070"/>
      <c r="AS56" s="1070"/>
      <c r="AT56" s="1070"/>
      <c r="AU56" s="1071"/>
      <c r="AV56" s="1062"/>
    </row>
    <row r="57" spans="1:48" ht="15" customHeight="1">
      <c r="A57" s="1105"/>
      <c r="B57" s="1106"/>
      <c r="C57" s="399"/>
      <c r="D57" s="400"/>
      <c r="E57" s="1115" t="s">
        <v>623</v>
      </c>
      <c r="F57" s="1115"/>
      <c r="G57" s="1115"/>
      <c r="H57" s="1115"/>
      <c r="I57" s="1115"/>
      <c r="J57" s="1115"/>
      <c r="K57" s="1115"/>
      <c r="L57" s="1115"/>
      <c r="M57" s="1115"/>
      <c r="N57" s="1109" t="s">
        <v>626</v>
      </c>
      <c r="O57" s="1110"/>
      <c r="P57" s="1110"/>
      <c r="Q57" s="1111"/>
      <c r="R57" s="1112">
        <f>'Cmpt''n'!AF76</f>
        <v>0</v>
      </c>
      <c r="S57" s="1113"/>
      <c r="T57" s="1113"/>
      <c r="U57" s="1113"/>
      <c r="V57" s="1113"/>
      <c r="W57" s="1113"/>
      <c r="X57" s="1113"/>
      <c r="Y57" s="1113"/>
      <c r="Z57" s="1113"/>
      <c r="AA57" s="1113"/>
      <c r="AB57" s="1113"/>
      <c r="AC57" s="1113"/>
      <c r="AD57" s="1113"/>
      <c r="AE57" s="1113"/>
      <c r="AF57" s="1113"/>
      <c r="AG57" s="1113"/>
      <c r="AH57" s="1113"/>
      <c r="AI57" s="1113"/>
      <c r="AJ57" s="1113"/>
      <c r="AK57" s="1113"/>
      <c r="AL57" s="1114"/>
      <c r="AM57" s="1075"/>
      <c r="AN57" s="1076"/>
      <c r="AO57" s="1077"/>
      <c r="AP57" s="1069">
        <f>'Cmpt''n'!AK76</f>
        <v>0</v>
      </c>
      <c r="AQ57" s="1070"/>
      <c r="AR57" s="1070"/>
      <c r="AS57" s="1070"/>
      <c r="AT57" s="1070"/>
      <c r="AU57" s="1071"/>
      <c r="AV57" s="1062"/>
    </row>
    <row r="58" spans="1:48" ht="15" customHeight="1">
      <c r="A58" s="1105"/>
      <c r="B58" s="1106"/>
      <c r="C58" s="399"/>
      <c r="D58" s="400"/>
      <c r="E58" s="1115" t="s">
        <v>624</v>
      </c>
      <c r="F58" s="1115"/>
      <c r="G58" s="1115"/>
      <c r="H58" s="1115"/>
      <c r="I58" s="1115"/>
      <c r="J58" s="1115"/>
      <c r="K58" s="1115"/>
      <c r="L58" s="1115"/>
      <c r="M58" s="1115"/>
      <c r="N58" s="1109" t="s">
        <v>626</v>
      </c>
      <c r="O58" s="1110"/>
      <c r="P58" s="1110"/>
      <c r="Q58" s="1111"/>
      <c r="R58" s="1112">
        <f>'Cmpt''n'!AF77</f>
        <v>0</v>
      </c>
      <c r="S58" s="1113"/>
      <c r="T58" s="1113"/>
      <c r="U58" s="1113"/>
      <c r="V58" s="1113"/>
      <c r="W58" s="1113"/>
      <c r="X58" s="1113"/>
      <c r="Y58" s="1113"/>
      <c r="Z58" s="1113"/>
      <c r="AA58" s="1113"/>
      <c r="AB58" s="1113"/>
      <c r="AC58" s="1113"/>
      <c r="AD58" s="1113"/>
      <c r="AE58" s="1113"/>
      <c r="AF58" s="1113"/>
      <c r="AG58" s="1113"/>
      <c r="AH58" s="1113"/>
      <c r="AI58" s="1113"/>
      <c r="AJ58" s="1113"/>
      <c r="AK58" s="1113"/>
      <c r="AL58" s="1114"/>
      <c r="AM58" s="1075"/>
      <c r="AN58" s="1076"/>
      <c r="AO58" s="1077"/>
      <c r="AP58" s="1069">
        <f>'Cmpt''n'!AK77</f>
        <v>0</v>
      </c>
      <c r="AQ58" s="1070"/>
      <c r="AR58" s="1070"/>
      <c r="AS58" s="1070"/>
      <c r="AT58" s="1070"/>
      <c r="AU58" s="1071"/>
      <c r="AV58" s="1062"/>
    </row>
    <row r="59" spans="1:48" ht="15" customHeight="1">
      <c r="A59" s="1105"/>
      <c r="B59" s="1106"/>
      <c r="C59" s="399"/>
      <c r="D59" s="400"/>
      <c r="E59" s="1115" t="s">
        <v>625</v>
      </c>
      <c r="F59" s="1115"/>
      <c r="G59" s="1115"/>
      <c r="H59" s="1115"/>
      <c r="I59" s="1115"/>
      <c r="J59" s="1115"/>
      <c r="K59" s="1115"/>
      <c r="L59" s="1115"/>
      <c r="M59" s="1115"/>
      <c r="N59" s="1109" t="s">
        <v>626</v>
      </c>
      <c r="O59" s="1110"/>
      <c r="P59" s="1110"/>
      <c r="Q59" s="1111"/>
      <c r="R59" s="1112">
        <f>'Cmpt''n'!AF78</f>
        <v>0</v>
      </c>
      <c r="S59" s="1113"/>
      <c r="T59" s="1113"/>
      <c r="U59" s="1113"/>
      <c r="V59" s="1113"/>
      <c r="W59" s="1113"/>
      <c r="X59" s="1113"/>
      <c r="Y59" s="1113"/>
      <c r="Z59" s="1113"/>
      <c r="AA59" s="1113"/>
      <c r="AB59" s="1113"/>
      <c r="AC59" s="1113"/>
      <c r="AD59" s="1113"/>
      <c r="AE59" s="1113"/>
      <c r="AF59" s="1113"/>
      <c r="AG59" s="1113"/>
      <c r="AH59" s="1113"/>
      <c r="AI59" s="1113"/>
      <c r="AJ59" s="1113"/>
      <c r="AK59" s="1113"/>
      <c r="AL59" s="1114"/>
      <c r="AM59" s="1075"/>
      <c r="AN59" s="1076"/>
      <c r="AO59" s="1077"/>
      <c r="AP59" s="1069">
        <f>'Cmpt''n'!AK78</f>
        <v>0</v>
      </c>
      <c r="AQ59" s="1070"/>
      <c r="AR59" s="1070"/>
      <c r="AS59" s="1070"/>
      <c r="AT59" s="1070"/>
      <c r="AU59" s="1071"/>
      <c r="AV59" s="1062"/>
    </row>
    <row r="60" spans="1:48" ht="15" customHeight="1" thickBot="1">
      <c r="A60" s="1105"/>
      <c r="B60" s="1106"/>
      <c r="C60" s="1090">
        <v>22</v>
      </c>
      <c r="D60" s="1091"/>
      <c r="E60" s="401" t="s">
        <v>911</v>
      </c>
      <c r="F60" s="402"/>
      <c r="G60" s="402"/>
      <c r="H60" s="402"/>
      <c r="I60" s="403"/>
      <c r="J60" s="403"/>
      <c r="K60" s="403"/>
      <c r="L60" s="403"/>
      <c r="M60" s="403"/>
      <c r="N60" s="403"/>
      <c r="O60" s="403"/>
      <c r="P60" s="403"/>
      <c r="Q60" s="403"/>
      <c r="R60" s="403"/>
      <c r="S60" s="403"/>
      <c r="T60" s="403"/>
      <c r="U60" s="403"/>
      <c r="V60" s="403"/>
      <c r="W60" s="403"/>
      <c r="X60" s="403"/>
      <c r="Y60" s="403"/>
      <c r="Z60" s="404"/>
      <c r="AA60" s="404"/>
      <c r="AB60" s="405"/>
      <c r="AC60" s="405"/>
      <c r="AD60" s="405"/>
      <c r="AE60" s="405"/>
      <c r="AF60" s="405"/>
      <c r="AG60" s="405"/>
      <c r="AH60" s="405"/>
      <c r="AI60" s="405"/>
      <c r="AJ60" s="405"/>
      <c r="AK60" s="404"/>
      <c r="AL60" s="406"/>
      <c r="AM60" s="1100">
        <v>9471</v>
      </c>
      <c r="AN60" s="1101"/>
      <c r="AO60" s="1102"/>
      <c r="AP60" s="1094">
        <f>SUM(AP61:AU62)</f>
        <v>0</v>
      </c>
      <c r="AQ60" s="1095"/>
      <c r="AR60" s="1095"/>
      <c r="AS60" s="1095"/>
      <c r="AT60" s="1095"/>
      <c r="AU60" s="1096"/>
      <c r="AV60" s="1062"/>
    </row>
    <row r="61" spans="1:48" ht="15" customHeight="1">
      <c r="A61" s="1105"/>
      <c r="B61" s="1106"/>
      <c r="C61" s="407"/>
      <c r="D61" s="408"/>
      <c r="E61" s="409" t="s">
        <v>627</v>
      </c>
      <c r="F61" s="402"/>
      <c r="G61" s="402"/>
      <c r="H61" s="402"/>
      <c r="I61" s="403"/>
      <c r="J61" s="403"/>
      <c r="K61" s="403"/>
      <c r="L61" s="403"/>
      <c r="M61" s="403"/>
      <c r="N61" s="1109" t="s">
        <v>626</v>
      </c>
      <c r="O61" s="1110"/>
      <c r="P61" s="1110"/>
      <c r="Q61" s="1111"/>
      <c r="R61" s="1112">
        <f>'Cmpt''n'!AF80</f>
        <v>0</v>
      </c>
      <c r="S61" s="1113"/>
      <c r="T61" s="1113"/>
      <c r="U61" s="1113"/>
      <c r="V61" s="1113"/>
      <c r="W61" s="1113"/>
      <c r="X61" s="1113"/>
      <c r="Y61" s="1113"/>
      <c r="Z61" s="1113"/>
      <c r="AA61" s="1113"/>
      <c r="AB61" s="1113"/>
      <c r="AC61" s="1113"/>
      <c r="AD61" s="1113"/>
      <c r="AE61" s="1113"/>
      <c r="AF61" s="1113"/>
      <c r="AG61" s="1113"/>
      <c r="AH61" s="1113"/>
      <c r="AI61" s="1113"/>
      <c r="AJ61" s="1113"/>
      <c r="AK61" s="1113"/>
      <c r="AL61" s="1114"/>
      <c r="AM61" s="1075"/>
      <c r="AN61" s="1076"/>
      <c r="AO61" s="1077"/>
      <c r="AP61" s="1069">
        <f>'Cmpt''n'!AK80</f>
        <v>0</v>
      </c>
      <c r="AQ61" s="1070"/>
      <c r="AR61" s="1070"/>
      <c r="AS61" s="1070"/>
      <c r="AT61" s="1070"/>
      <c r="AU61" s="1071"/>
      <c r="AV61" s="1062"/>
    </row>
    <row r="62" spans="1:48" ht="15" customHeight="1" thickBot="1">
      <c r="A62" s="1107"/>
      <c r="B62" s="1108"/>
      <c r="C62" s="407"/>
      <c r="D62" s="408"/>
      <c r="E62" s="409" t="s">
        <v>606</v>
      </c>
      <c r="F62" s="402"/>
      <c r="G62" s="402"/>
      <c r="H62" s="402"/>
      <c r="I62" s="403"/>
      <c r="J62" s="403"/>
      <c r="K62" s="403"/>
      <c r="L62" s="403"/>
      <c r="M62" s="403"/>
      <c r="N62" s="1109" t="s">
        <v>626</v>
      </c>
      <c r="O62" s="1110"/>
      <c r="P62" s="1110"/>
      <c r="Q62" s="1111"/>
      <c r="R62" s="1112">
        <f>R61</f>
        <v>0</v>
      </c>
      <c r="S62" s="1113"/>
      <c r="T62" s="1113"/>
      <c r="U62" s="1113"/>
      <c r="V62" s="1113"/>
      <c r="W62" s="1113"/>
      <c r="X62" s="1113"/>
      <c r="Y62" s="1113"/>
      <c r="Z62" s="1113"/>
      <c r="AA62" s="1113"/>
      <c r="AB62" s="1113"/>
      <c r="AC62" s="1113"/>
      <c r="AD62" s="1113"/>
      <c r="AE62" s="1113"/>
      <c r="AF62" s="1113"/>
      <c r="AG62" s="1113"/>
      <c r="AH62" s="1113"/>
      <c r="AI62" s="1113"/>
      <c r="AJ62" s="1113"/>
      <c r="AK62" s="1113"/>
      <c r="AL62" s="1114"/>
      <c r="AM62" s="1075"/>
      <c r="AN62" s="1076"/>
      <c r="AO62" s="1077"/>
      <c r="AP62" s="1069"/>
      <c r="AQ62" s="1070"/>
      <c r="AR62" s="1070"/>
      <c r="AS62" s="1070"/>
      <c r="AT62" s="1070"/>
      <c r="AU62" s="1071"/>
      <c r="AV62" s="1062"/>
    </row>
    <row r="63" spans="1:48" ht="15" customHeight="1" thickBot="1">
      <c r="A63" s="410"/>
      <c r="B63" s="411"/>
      <c r="C63" s="1092">
        <v>23</v>
      </c>
      <c r="D63" s="1093"/>
      <c r="E63" s="412" t="s">
        <v>912</v>
      </c>
      <c r="F63" s="413"/>
      <c r="G63" s="413"/>
      <c r="H63" s="413"/>
      <c r="I63" s="414"/>
      <c r="J63" s="414"/>
      <c r="K63" s="414"/>
      <c r="L63" s="414"/>
      <c r="M63" s="414"/>
      <c r="N63" s="414"/>
      <c r="O63" s="414"/>
      <c r="P63" s="414"/>
      <c r="Q63" s="414"/>
      <c r="R63" s="414"/>
      <c r="S63" s="414"/>
      <c r="T63" s="414"/>
      <c r="U63" s="414"/>
      <c r="V63" s="414"/>
      <c r="W63" s="414"/>
      <c r="X63" s="414"/>
      <c r="Y63" s="414"/>
      <c r="Z63" s="415"/>
      <c r="AA63" s="415"/>
      <c r="AB63" s="416"/>
      <c r="AC63" s="416"/>
      <c r="AD63" s="416"/>
      <c r="AE63" s="416"/>
      <c r="AF63" s="416"/>
      <c r="AG63" s="416"/>
      <c r="AH63" s="416"/>
      <c r="AI63" s="416"/>
      <c r="AJ63" s="416"/>
      <c r="AK63" s="415"/>
      <c r="AL63" s="417"/>
      <c r="AM63" s="1075"/>
      <c r="AN63" s="1076"/>
      <c r="AO63" s="1077"/>
      <c r="AP63" s="1097">
        <f>AP53+AP54+AP55+AP60</f>
        <v>759</v>
      </c>
      <c r="AQ63" s="1098"/>
      <c r="AR63" s="1098"/>
      <c r="AS63" s="1098"/>
      <c r="AT63" s="1098"/>
      <c r="AU63" s="1099"/>
      <c r="AV63" s="1062"/>
    </row>
    <row r="64" spans="1:48" s="418" customFormat="1" ht="19.5" customHeight="1" thickBot="1">
      <c r="A64" s="1139" t="s">
        <v>916</v>
      </c>
      <c r="B64" s="1140"/>
      <c r="C64" s="1140"/>
      <c r="D64" s="1140"/>
      <c r="E64" s="1140"/>
      <c r="F64" s="1140"/>
      <c r="G64" s="1140"/>
      <c r="H64" s="1140"/>
      <c r="I64" s="1140"/>
      <c r="J64" s="1140"/>
      <c r="K64" s="1140"/>
      <c r="L64" s="1140"/>
      <c r="M64" s="1140"/>
      <c r="N64" s="1140"/>
      <c r="O64" s="1140"/>
      <c r="P64" s="1140"/>
      <c r="Q64" s="1140"/>
      <c r="R64" s="1140"/>
      <c r="S64" s="1140"/>
      <c r="T64" s="1140"/>
      <c r="U64" s="1140"/>
      <c r="V64" s="1140"/>
      <c r="W64" s="1140"/>
      <c r="X64" s="1140"/>
      <c r="Y64" s="1140"/>
      <c r="Z64" s="1140"/>
      <c r="AA64" s="1140"/>
      <c r="AB64" s="1140"/>
      <c r="AC64" s="1140"/>
      <c r="AD64" s="1140"/>
      <c r="AE64" s="1140"/>
      <c r="AF64" s="1140"/>
      <c r="AG64" s="1140"/>
      <c r="AH64" s="1140"/>
      <c r="AI64" s="1140"/>
      <c r="AJ64" s="1140"/>
      <c r="AK64" s="1140"/>
      <c r="AL64" s="1140"/>
      <c r="AM64" s="1140"/>
      <c r="AN64" s="1140"/>
      <c r="AO64" s="1140"/>
      <c r="AP64" s="1140"/>
      <c r="AQ64" s="1140"/>
      <c r="AR64" s="1140"/>
      <c r="AS64" s="1140"/>
      <c r="AT64" s="1140"/>
      <c r="AU64" s="1141"/>
      <c r="AV64" s="1062"/>
    </row>
    <row r="69" ht="12.75" hidden="1">
      <c r="AN69" s="533" t="s">
        <v>928</v>
      </c>
    </row>
  </sheetData>
  <sheetProtection/>
  <mergeCells count="292">
    <mergeCell ref="AI39:AL39"/>
    <mergeCell ref="C53:D53"/>
    <mergeCell ref="E53:AL53"/>
    <mergeCell ref="AM53:AO53"/>
    <mergeCell ref="U47:AH47"/>
    <mergeCell ref="AI47:AL47"/>
    <mergeCell ref="AM47:AO47"/>
    <mergeCell ref="C47:D47"/>
    <mergeCell ref="E47:L47"/>
    <mergeCell ref="M47:T47"/>
    <mergeCell ref="AM25:AO26"/>
    <mergeCell ref="AM37:AO37"/>
    <mergeCell ref="AM45:AO45"/>
    <mergeCell ref="AM46:AO46"/>
    <mergeCell ref="AM43:AO44"/>
    <mergeCell ref="AM41:AO41"/>
    <mergeCell ref="AM35:AO35"/>
    <mergeCell ref="AM42:AO42"/>
    <mergeCell ref="AM40:AO40"/>
    <mergeCell ref="AM31:AO31"/>
    <mergeCell ref="AP53:AU53"/>
    <mergeCell ref="AP47:AU47"/>
    <mergeCell ref="U46:AH46"/>
    <mergeCell ref="AI45:AL45"/>
    <mergeCell ref="U45:AH45"/>
    <mergeCell ref="AM52:AO52"/>
    <mergeCell ref="E48:AL48"/>
    <mergeCell ref="AM50:AO50"/>
    <mergeCell ref="AM48:AO49"/>
    <mergeCell ref="AI46:AL46"/>
    <mergeCell ref="C43:D43"/>
    <mergeCell ref="C40:D40"/>
    <mergeCell ref="C41:D41"/>
    <mergeCell ref="E41:L41"/>
    <mergeCell ref="C42:D42"/>
    <mergeCell ref="E42:L42"/>
    <mergeCell ref="C46:D46"/>
    <mergeCell ref="E46:L46"/>
    <mergeCell ref="M46:T46"/>
    <mergeCell ref="C44:D44"/>
    <mergeCell ref="E44:L44"/>
    <mergeCell ref="M44:T44"/>
    <mergeCell ref="C45:D45"/>
    <mergeCell ref="E45:L45"/>
    <mergeCell ref="M45:T45"/>
    <mergeCell ref="M42:T42"/>
    <mergeCell ref="U42:AH42"/>
    <mergeCell ref="C33:D33"/>
    <mergeCell ref="E36:L36"/>
    <mergeCell ref="M36:T36"/>
    <mergeCell ref="U36:AH36"/>
    <mergeCell ref="M35:T35"/>
    <mergeCell ref="U35:AH35"/>
    <mergeCell ref="C35:D35"/>
    <mergeCell ref="E35:L35"/>
    <mergeCell ref="AI37:AL37"/>
    <mergeCell ref="U34:AH34"/>
    <mergeCell ref="AI34:AL34"/>
    <mergeCell ref="C36:D36"/>
    <mergeCell ref="AI36:AL36"/>
    <mergeCell ref="AI35:AL35"/>
    <mergeCell ref="C37:D37"/>
    <mergeCell ref="E37:L37"/>
    <mergeCell ref="M37:T37"/>
    <mergeCell ref="U37:AH37"/>
    <mergeCell ref="C32:D32"/>
    <mergeCell ref="C30:D30"/>
    <mergeCell ref="AM36:AO36"/>
    <mergeCell ref="AP36:AU36"/>
    <mergeCell ref="AP33:AU34"/>
    <mergeCell ref="C34:D34"/>
    <mergeCell ref="E34:L34"/>
    <mergeCell ref="M34:T34"/>
    <mergeCell ref="AP30:AU30"/>
    <mergeCell ref="AP35:AU35"/>
    <mergeCell ref="U29:AH29"/>
    <mergeCell ref="AI29:AL29"/>
    <mergeCell ref="AM30:AO30"/>
    <mergeCell ref="C29:D29"/>
    <mergeCell ref="E29:L29"/>
    <mergeCell ref="M29:T29"/>
    <mergeCell ref="AM29:AO29"/>
    <mergeCell ref="E30:AL30"/>
    <mergeCell ref="U28:AH28"/>
    <mergeCell ref="M27:T27"/>
    <mergeCell ref="U27:AH27"/>
    <mergeCell ref="AM27:AO27"/>
    <mergeCell ref="AM28:AO28"/>
    <mergeCell ref="C21:D21"/>
    <mergeCell ref="AM10:AO10"/>
    <mergeCell ref="C15:D15"/>
    <mergeCell ref="AM15:AO15"/>
    <mergeCell ref="E21:AL21"/>
    <mergeCell ref="AM19:AO19"/>
    <mergeCell ref="C18:D18"/>
    <mergeCell ref="C20:D20"/>
    <mergeCell ref="AI20:AL20"/>
    <mergeCell ref="AM18:AO18"/>
    <mergeCell ref="E10:AL10"/>
    <mergeCell ref="AI19:AL19"/>
    <mergeCell ref="E16:AL16"/>
    <mergeCell ref="AM20:AO20"/>
    <mergeCell ref="U18:AH18"/>
    <mergeCell ref="AI18:AL18"/>
    <mergeCell ref="M19:T19"/>
    <mergeCell ref="E18:L18"/>
    <mergeCell ref="M18:T18"/>
    <mergeCell ref="U20:AH20"/>
    <mergeCell ref="AM9:AO9"/>
    <mergeCell ref="AM16:AO17"/>
    <mergeCell ref="AM12:AO12"/>
    <mergeCell ref="AM13:AO13"/>
    <mergeCell ref="AM55:AO55"/>
    <mergeCell ref="E15:Y15"/>
    <mergeCell ref="C10:D10"/>
    <mergeCell ref="E11:AL11"/>
    <mergeCell ref="AM11:AO11"/>
    <mergeCell ref="C11:D11"/>
    <mergeCell ref="U17:AH17"/>
    <mergeCell ref="AI17:AL17"/>
    <mergeCell ref="C16:D16"/>
    <mergeCell ref="U19:AH19"/>
    <mergeCell ref="AI4:AU4"/>
    <mergeCell ref="AB4:AH4"/>
    <mergeCell ref="G4:N4"/>
    <mergeCell ref="I1:AO2"/>
    <mergeCell ref="AP54:AU54"/>
    <mergeCell ref="AP55:AU55"/>
    <mergeCell ref="AP2:AU2"/>
    <mergeCell ref="AP1:AU1"/>
    <mergeCell ref="AP28:AU28"/>
    <mergeCell ref="AP9:AU9"/>
    <mergeCell ref="AP7:AU8"/>
    <mergeCell ref="AP29:AU29"/>
    <mergeCell ref="AP27:AU27"/>
    <mergeCell ref="AP25:AU26"/>
    <mergeCell ref="A7:B53"/>
    <mergeCell ref="C7:AL8"/>
    <mergeCell ref="C4:E4"/>
    <mergeCell ref="C6:AU6"/>
    <mergeCell ref="AM7:AO8"/>
    <mergeCell ref="C24:D24"/>
    <mergeCell ref="C9:D9"/>
    <mergeCell ref="C14:D14"/>
    <mergeCell ref="AM14:AO14"/>
    <mergeCell ref="C17:D17"/>
    <mergeCell ref="C54:D54"/>
    <mergeCell ref="E54:AL54"/>
    <mergeCell ref="AM54:AO54"/>
    <mergeCell ref="AM22:AO22"/>
    <mergeCell ref="AI27:AL27"/>
    <mergeCell ref="AM24:AO24"/>
    <mergeCell ref="E26:L26"/>
    <mergeCell ref="M26:T26"/>
    <mergeCell ref="C23:D23"/>
    <mergeCell ref="M28:T28"/>
    <mergeCell ref="C22:D22"/>
    <mergeCell ref="C25:D25"/>
    <mergeCell ref="E14:AL14"/>
    <mergeCell ref="E17:L17"/>
    <mergeCell ref="M17:T17"/>
    <mergeCell ref="C19:D19"/>
    <mergeCell ref="E19:L19"/>
    <mergeCell ref="E25:AL25"/>
    <mergeCell ref="E23:AL23"/>
    <mergeCell ref="E20:L20"/>
    <mergeCell ref="C39:D39"/>
    <mergeCell ref="M41:T41"/>
    <mergeCell ref="E39:L39"/>
    <mergeCell ref="M39:T39"/>
    <mergeCell ref="E40:L40"/>
    <mergeCell ref="M40:T40"/>
    <mergeCell ref="AM51:AO51"/>
    <mergeCell ref="U39:AH39"/>
    <mergeCell ref="AI40:AL40"/>
    <mergeCell ref="U44:AH44"/>
    <mergeCell ref="AI44:AL44"/>
    <mergeCell ref="AI41:AL41"/>
    <mergeCell ref="AI42:AL42"/>
    <mergeCell ref="U40:AH40"/>
    <mergeCell ref="U41:AH41"/>
    <mergeCell ref="AM38:AO39"/>
    <mergeCell ref="AP38:AU39"/>
    <mergeCell ref="AP40:AU40"/>
    <mergeCell ref="AP41:AU41"/>
    <mergeCell ref="AP42:AU42"/>
    <mergeCell ref="AP52:AU52"/>
    <mergeCell ref="AP46:AU46"/>
    <mergeCell ref="AP45:AU45"/>
    <mergeCell ref="AP43:AU44"/>
    <mergeCell ref="AP48:AU49"/>
    <mergeCell ref="AP50:AU50"/>
    <mergeCell ref="AP51:AU51"/>
    <mergeCell ref="AP10:AU10"/>
    <mergeCell ref="AP19:AU19"/>
    <mergeCell ref="AP24:AU24"/>
    <mergeCell ref="AP23:AU23"/>
    <mergeCell ref="AP12:AU12"/>
    <mergeCell ref="AP13:AU13"/>
    <mergeCell ref="AP15:AU15"/>
    <mergeCell ref="AP20:AU20"/>
    <mergeCell ref="AP18:AU18"/>
    <mergeCell ref="A64:AU64"/>
    <mergeCell ref="AP16:AU17"/>
    <mergeCell ref="AP11:AU11"/>
    <mergeCell ref="AP14:AU14"/>
    <mergeCell ref="C52:D52"/>
    <mergeCell ref="E52:J52"/>
    <mergeCell ref="K52:R52"/>
    <mergeCell ref="S52:AB52"/>
    <mergeCell ref="AC52:AL52"/>
    <mergeCell ref="AP37:AU37"/>
    <mergeCell ref="C50:D50"/>
    <mergeCell ref="E50:J50"/>
    <mergeCell ref="S50:AB50"/>
    <mergeCell ref="AC50:AL50"/>
    <mergeCell ref="K50:R50"/>
    <mergeCell ref="C51:D51"/>
    <mergeCell ref="E51:J51"/>
    <mergeCell ref="K51:R51"/>
    <mergeCell ref="S51:AB51"/>
    <mergeCell ref="AC51:AL51"/>
    <mergeCell ref="E38:AL38"/>
    <mergeCell ref="E43:AL43"/>
    <mergeCell ref="C48:D48"/>
    <mergeCell ref="C49:D49"/>
    <mergeCell ref="E49:J49"/>
    <mergeCell ref="K49:R49"/>
    <mergeCell ref="S49:AB49"/>
    <mergeCell ref="AC49:AL49"/>
    <mergeCell ref="C38:D38"/>
    <mergeCell ref="AP31:AU31"/>
    <mergeCell ref="E32:AL32"/>
    <mergeCell ref="E33:AL33"/>
    <mergeCell ref="AP32:AU32"/>
    <mergeCell ref="AM32:AO32"/>
    <mergeCell ref="AM33:AO34"/>
    <mergeCell ref="E56:M56"/>
    <mergeCell ref="E55:AL55"/>
    <mergeCell ref="C55:D55"/>
    <mergeCell ref="R58:AL58"/>
    <mergeCell ref="N56:Q56"/>
    <mergeCell ref="E58:M58"/>
    <mergeCell ref="N58:Q58"/>
    <mergeCell ref="AM56:AO56"/>
    <mergeCell ref="AP56:AU56"/>
    <mergeCell ref="R56:AL56"/>
    <mergeCell ref="AM57:AO57"/>
    <mergeCell ref="AP57:AU57"/>
    <mergeCell ref="AM58:AO58"/>
    <mergeCell ref="AP58:AU58"/>
    <mergeCell ref="E57:M57"/>
    <mergeCell ref="N57:Q57"/>
    <mergeCell ref="R57:AL57"/>
    <mergeCell ref="A55:B62"/>
    <mergeCell ref="N61:Q61"/>
    <mergeCell ref="R61:AL61"/>
    <mergeCell ref="AP61:AU61"/>
    <mergeCell ref="N62:Q62"/>
    <mergeCell ref="R62:AL62"/>
    <mergeCell ref="E59:M59"/>
    <mergeCell ref="N59:Q59"/>
    <mergeCell ref="R59:AL59"/>
    <mergeCell ref="AP62:AU62"/>
    <mergeCell ref="C60:D60"/>
    <mergeCell ref="C63:D63"/>
    <mergeCell ref="AM63:AO63"/>
    <mergeCell ref="AP60:AU60"/>
    <mergeCell ref="AP63:AU63"/>
    <mergeCell ref="AM60:AO60"/>
    <mergeCell ref="AM61:AO61"/>
    <mergeCell ref="AM62:AO62"/>
    <mergeCell ref="C31:D31"/>
    <mergeCell ref="E31:AL31"/>
    <mergeCell ref="AI26:AL26"/>
    <mergeCell ref="C27:D27"/>
    <mergeCell ref="E27:L27"/>
    <mergeCell ref="C28:D28"/>
    <mergeCell ref="E28:L28"/>
    <mergeCell ref="C26:D26"/>
    <mergeCell ref="U26:AH26"/>
    <mergeCell ref="AI28:AL28"/>
    <mergeCell ref="AV1:AV64"/>
    <mergeCell ref="M20:T20"/>
    <mergeCell ref="E24:AL24"/>
    <mergeCell ref="AP22:AU22"/>
    <mergeCell ref="AP21:AU21"/>
    <mergeCell ref="AM21:AO21"/>
    <mergeCell ref="E22:AL22"/>
    <mergeCell ref="AM23:AO23"/>
    <mergeCell ref="AM59:AO59"/>
    <mergeCell ref="AP59:AU59"/>
  </mergeCells>
  <conditionalFormatting sqref="E45:AL47 E18:AL20 E50:AL52 E35:AL37 E27:AL29 E40:AL42 AI4:AU4 G4:N4 AP63:AU63 AP60:AU60 AP55:AU55 AP53:AU53 AP48:AU49 AP43:AU44 AP38:AU39 AP33:AU34 AP25:AU26 AP16:AU17">
    <cfRule type="cellIs" priority="1" dxfId="0" operator="equal" stopIfTrue="1">
      <formula>0</formula>
    </cfRule>
  </conditionalFormatting>
  <conditionalFormatting sqref="R61:AL62 R56:AL59 AP9:AU15 AP18:AU24 AP27:AU32 AP35:AU37 AP40:AU42 AP45:AU47 AP50:AU52 AP54:AU54 AP56:AU59 AP61:AU62">
    <cfRule type="cellIs" priority="2" dxfId="2" operator="equal" stopIfTrue="1">
      <formula>0</formula>
    </cfRule>
  </conditionalFormatting>
  <hyperlinks>
    <hyperlink ref="AV1:AV51" location="'Cmpt''n'!A1" display="HOME"/>
  </hyperlinks>
  <printOptions/>
  <pageMargins left="0.18" right="0.196850393700787" top="0.57" bottom="0.67" header="0.31" footer="0.35"/>
  <pageSetup fitToHeight="1" fitToWidth="1" horizontalDpi="600" verticalDpi="600" orientation="portrait" paperSize="5" scale="94" r:id="rId2"/>
  <drawing r:id="rId1"/>
</worksheet>
</file>

<file path=xl/worksheets/sheet7.xml><?xml version="1.0" encoding="utf-8"?>
<worksheet xmlns="http://schemas.openxmlformats.org/spreadsheetml/2006/main" xmlns:r="http://schemas.openxmlformats.org/officeDocument/2006/relationships">
  <sheetPr codeName="Sheet3"/>
  <dimension ref="B1:BM103"/>
  <sheetViews>
    <sheetView view="pageBreakPreview" zoomScale="85" zoomScaleNormal="85" zoomScaleSheetLayoutView="85" workbookViewId="0" topLeftCell="A18">
      <selection activeCell="O18" sqref="O18:S18"/>
    </sheetView>
  </sheetViews>
  <sheetFormatPr defaultColWidth="9.33203125" defaultRowHeight="12.75"/>
  <cols>
    <col min="1" max="2" width="1.0078125" style="77" customWidth="1"/>
    <col min="3" max="3" width="1.171875" style="77" customWidth="1"/>
    <col min="4" max="61" width="2" style="77" customWidth="1"/>
    <col min="62" max="64" width="1.0078125" style="77" customWidth="1"/>
    <col min="65" max="65" width="8.83203125" style="77" customWidth="1"/>
    <col min="66" max="16384" width="10.66015625" style="77" customWidth="1"/>
  </cols>
  <sheetData>
    <row r="1" s="83" customFormat="1" ht="4.5" customHeight="1">
      <c r="BM1" s="1244" t="s">
        <v>679</v>
      </c>
    </row>
    <row r="2" spans="2:65" ht="12.75">
      <c r="B2" s="84"/>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6"/>
      <c r="BL2" s="83"/>
      <c r="BM2" s="1245"/>
    </row>
    <row r="3" spans="2:65" ht="33.75" customHeight="1">
      <c r="B3" s="84"/>
      <c r="C3" s="85"/>
      <c r="D3" s="87"/>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6"/>
      <c r="BL3" s="83"/>
      <c r="BM3" s="1245"/>
    </row>
    <row r="4" spans="2:65" ht="27" customHeight="1">
      <c r="B4" s="84"/>
      <c r="C4" s="85"/>
      <c r="D4" s="87"/>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6"/>
      <c r="BL4" s="83"/>
      <c r="BM4" s="1245"/>
    </row>
    <row r="5" spans="2:65" ht="0.75" customHeight="1" hidden="1">
      <c r="B5" s="84"/>
      <c r="C5" s="85"/>
      <c r="D5" s="87"/>
      <c r="E5" s="85"/>
      <c r="F5" s="85"/>
      <c r="G5" s="85"/>
      <c r="H5" s="85"/>
      <c r="I5" s="85"/>
      <c r="J5" s="85"/>
      <c r="K5" s="85"/>
      <c r="L5" s="85"/>
      <c r="M5" s="85"/>
      <c r="N5" s="85"/>
      <c r="O5" s="85"/>
      <c r="P5" s="85"/>
      <c r="Q5" s="85"/>
      <c r="R5" s="85"/>
      <c r="S5" s="85"/>
      <c r="T5" s="85"/>
      <c r="U5" s="85"/>
      <c r="V5" s="85"/>
      <c r="W5" s="85"/>
      <c r="X5" s="85"/>
      <c r="Y5" s="85"/>
      <c r="Z5" s="85"/>
      <c r="AA5" s="83"/>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6"/>
      <c r="BL5" s="83"/>
      <c r="BM5" s="1245"/>
    </row>
    <row r="6" spans="2:65" ht="6.75" customHeight="1">
      <c r="B6" s="86"/>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6"/>
      <c r="BM6" s="1245"/>
    </row>
    <row r="7" spans="2:65" ht="12.75">
      <c r="B7" s="86"/>
      <c r="C7" s="81"/>
      <c r="D7" s="81"/>
      <c r="E7" s="81" t="s">
        <v>785</v>
      </c>
      <c r="F7" s="81"/>
      <c r="G7" s="81"/>
      <c r="H7" s="81"/>
      <c r="I7" s="81" t="s">
        <v>786</v>
      </c>
      <c r="J7" s="81"/>
      <c r="K7" s="81" t="s">
        <v>787</v>
      </c>
      <c r="L7" s="81"/>
      <c r="M7" s="81"/>
      <c r="N7" s="81"/>
      <c r="O7" s="81"/>
      <c r="P7" s="81"/>
      <c r="Q7" s="81"/>
      <c r="R7" s="81"/>
      <c r="S7" s="81"/>
      <c r="T7" s="81"/>
      <c r="U7" s="81"/>
      <c r="V7" s="81"/>
      <c r="W7" s="81"/>
      <c r="X7" s="81"/>
      <c r="Y7" s="81"/>
      <c r="Z7" s="81"/>
      <c r="AA7" s="81"/>
      <c r="AB7" s="81"/>
      <c r="AC7" s="81"/>
      <c r="AD7" s="81"/>
      <c r="AE7" s="81"/>
      <c r="AF7" s="81"/>
      <c r="AG7" s="81"/>
      <c r="AH7" s="81"/>
      <c r="AI7" s="88" t="s">
        <v>788</v>
      </c>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6"/>
      <c r="BM7" s="1245"/>
    </row>
    <row r="8" spans="2:65" ht="7.5" customHeight="1" thickBot="1">
      <c r="B8" s="86"/>
      <c r="C8" s="81"/>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1"/>
      <c r="BK8" s="86"/>
      <c r="BM8" s="1245"/>
    </row>
    <row r="9" spans="2:65" ht="6.75" customHeight="1">
      <c r="B9" s="86"/>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6"/>
      <c r="BM9" s="1245"/>
    </row>
    <row r="10" spans="2:65" ht="12" customHeight="1">
      <c r="B10" s="86"/>
      <c r="C10" s="81"/>
      <c r="D10" s="1258" t="s">
        <v>83</v>
      </c>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81"/>
      <c r="AC10" s="81"/>
      <c r="AD10" s="81"/>
      <c r="AE10" s="1266"/>
      <c r="AF10" s="1267"/>
      <c r="AG10" s="1267"/>
      <c r="AH10" s="1268"/>
      <c r="AI10" s="81"/>
      <c r="AJ10" s="81"/>
      <c r="AN10" s="81"/>
      <c r="AO10" s="81"/>
      <c r="AP10" s="81"/>
      <c r="AQ10" s="81"/>
      <c r="AR10" s="81"/>
      <c r="AS10" s="81"/>
      <c r="AT10" s="81"/>
      <c r="AU10" s="81"/>
      <c r="AV10" s="81"/>
      <c r="AW10" s="81"/>
      <c r="AX10" s="90"/>
      <c r="AY10" s="81"/>
      <c r="AZ10" s="81"/>
      <c r="BA10" s="81"/>
      <c r="BB10" s="81"/>
      <c r="BC10" s="81"/>
      <c r="BD10" s="1260">
        <v>2009</v>
      </c>
      <c r="BE10" s="1260"/>
      <c r="BF10" s="1260"/>
      <c r="BG10" s="1260"/>
      <c r="BH10" s="1260"/>
      <c r="BI10" s="1260"/>
      <c r="BJ10" s="81"/>
      <c r="BK10" s="86"/>
      <c r="BM10" s="1245"/>
    </row>
    <row r="11" spans="2:65" ht="6" customHeight="1">
      <c r="B11" s="86"/>
      <c r="C11" s="81"/>
      <c r="D11" s="1259"/>
      <c r="E11" s="1259"/>
      <c r="F11" s="1259"/>
      <c r="G11" s="1259"/>
      <c r="H11" s="1259"/>
      <c r="I11" s="1259"/>
      <c r="J11" s="1259"/>
      <c r="K11" s="1259"/>
      <c r="L11" s="1259"/>
      <c r="M11" s="1259"/>
      <c r="N11" s="1259"/>
      <c r="O11" s="1259"/>
      <c r="P11" s="1259"/>
      <c r="Q11" s="1259"/>
      <c r="R11" s="1259"/>
      <c r="S11" s="1259"/>
      <c r="T11" s="1259"/>
      <c r="U11" s="1259"/>
      <c r="V11" s="1259"/>
      <c r="W11" s="1259"/>
      <c r="X11" s="1259"/>
      <c r="Y11" s="1259"/>
      <c r="Z11" s="1259"/>
      <c r="AA11" s="1259"/>
      <c r="AB11" s="81"/>
      <c r="AC11" s="81"/>
      <c r="AD11" s="81"/>
      <c r="AE11" s="1269"/>
      <c r="AF11" s="1259"/>
      <c r="AG11" s="1259"/>
      <c r="AH11" s="1270"/>
      <c r="AI11" s="81"/>
      <c r="AJ11" s="81"/>
      <c r="AK11" s="81"/>
      <c r="AL11" s="81"/>
      <c r="AM11" s="81"/>
      <c r="AN11" s="81"/>
      <c r="AO11" s="81"/>
      <c r="AP11" s="81"/>
      <c r="AQ11" s="81"/>
      <c r="AR11" s="81"/>
      <c r="AS11" s="81"/>
      <c r="AT11" s="81"/>
      <c r="AU11" s="81"/>
      <c r="AV11" s="81"/>
      <c r="AW11" s="81"/>
      <c r="AX11" s="81"/>
      <c r="AY11" s="81"/>
      <c r="AZ11" s="81"/>
      <c r="BA11" s="81"/>
      <c r="BB11" s="81"/>
      <c r="BC11" s="81"/>
      <c r="BD11" s="1261"/>
      <c r="BE11" s="1261"/>
      <c r="BF11" s="1261"/>
      <c r="BG11" s="1261"/>
      <c r="BH11" s="1261"/>
      <c r="BI11" s="1261"/>
      <c r="BJ11" s="81"/>
      <c r="BK11" s="86"/>
      <c r="BM11" s="1245"/>
    </row>
    <row r="12" spans="2:65" ht="12.75">
      <c r="B12" s="86"/>
      <c r="C12" s="81"/>
      <c r="D12" s="91" t="s">
        <v>789</v>
      </c>
      <c r="E12" s="81"/>
      <c r="F12" s="81"/>
      <c r="G12" s="81"/>
      <c r="H12" s="81"/>
      <c r="I12" s="81"/>
      <c r="J12" s="81"/>
      <c r="K12" s="81"/>
      <c r="L12" s="81"/>
      <c r="M12" s="81"/>
      <c r="N12" s="81"/>
      <c r="O12" s="81"/>
      <c r="P12" s="81"/>
      <c r="Q12" s="81"/>
      <c r="R12" s="81"/>
      <c r="S12" s="81"/>
      <c r="T12" s="81"/>
      <c r="U12" s="81"/>
      <c r="V12" s="81"/>
      <c r="W12" s="81"/>
      <c r="X12" s="81"/>
      <c r="Y12" s="81"/>
      <c r="Z12" s="81"/>
      <c r="AA12" s="81"/>
      <c r="AB12" s="81"/>
      <c r="AC12" s="92" t="s">
        <v>790</v>
      </c>
      <c r="AD12" s="81"/>
      <c r="AE12" s="81"/>
      <c r="AF12" s="81"/>
      <c r="AG12" s="81"/>
      <c r="AH12" s="81"/>
      <c r="AI12" s="81"/>
      <c r="AJ12" s="81"/>
      <c r="AK12" s="81"/>
      <c r="AL12" s="81"/>
      <c r="AM12" s="81"/>
      <c r="AN12" s="1259"/>
      <c r="AO12" s="1259"/>
      <c r="AP12" s="1259"/>
      <c r="AQ12" s="1259"/>
      <c r="AR12" s="1259"/>
      <c r="AS12" s="1259"/>
      <c r="AT12" s="1259"/>
      <c r="AU12" s="1259"/>
      <c r="AV12" s="1259"/>
      <c r="AW12" s="1259"/>
      <c r="AX12" s="1259"/>
      <c r="AY12" s="1259"/>
      <c r="AZ12" s="1259"/>
      <c r="BA12" s="1259"/>
      <c r="BB12" s="1259"/>
      <c r="BC12" s="81"/>
      <c r="BD12" s="1265" t="s">
        <v>791</v>
      </c>
      <c r="BE12" s="1265"/>
      <c r="BF12" s="1265"/>
      <c r="BG12" s="1265"/>
      <c r="BH12" s="1265"/>
      <c r="BI12" s="1265"/>
      <c r="BJ12" s="81"/>
      <c r="BK12" s="86"/>
      <c r="BM12" s="1245"/>
    </row>
    <row r="13" spans="2:65" ht="7.5" customHeight="1">
      <c r="B13" s="86"/>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6"/>
      <c r="BM13" s="1245"/>
    </row>
    <row r="14" spans="2:65" ht="12.75" customHeight="1">
      <c r="B14" s="86"/>
      <c r="C14" s="81"/>
      <c r="D14" s="1271" t="s">
        <v>792</v>
      </c>
      <c r="E14" s="1272"/>
      <c r="F14" s="1272"/>
      <c r="G14" s="1272"/>
      <c r="H14" s="1272"/>
      <c r="I14" s="1272"/>
      <c r="J14" s="1272"/>
      <c r="K14" s="1272"/>
      <c r="L14" s="1272"/>
      <c r="M14" s="81"/>
      <c r="N14" s="81"/>
      <c r="O14" s="93"/>
      <c r="P14" s="81" t="s">
        <v>793</v>
      </c>
      <c r="Q14" s="81"/>
      <c r="R14" s="81"/>
      <c r="S14" s="81"/>
      <c r="T14" s="81"/>
      <c r="U14" s="81"/>
      <c r="V14" s="81"/>
      <c r="W14" s="81"/>
      <c r="X14" s="81"/>
      <c r="Y14" s="81"/>
      <c r="Z14" s="81"/>
      <c r="AA14" s="93"/>
      <c r="AB14" s="81" t="s">
        <v>794</v>
      </c>
      <c r="AC14" s="81"/>
      <c r="AF14" s="81"/>
      <c r="AG14" s="81"/>
      <c r="AH14" s="81"/>
      <c r="AI14" s="81"/>
      <c r="AJ14" s="81"/>
      <c r="AK14" s="81"/>
      <c r="AL14" s="81"/>
      <c r="AM14" s="94" t="s">
        <v>795</v>
      </c>
      <c r="AN14" s="81" t="s">
        <v>796</v>
      </c>
      <c r="AO14" s="81"/>
      <c r="AR14" s="81"/>
      <c r="AS14" s="81"/>
      <c r="AX14" s="91" t="s">
        <v>797</v>
      </c>
      <c r="AY14" s="81"/>
      <c r="AZ14" s="81"/>
      <c r="BA14" s="81"/>
      <c r="BB14" s="81"/>
      <c r="BC14" s="81"/>
      <c r="BD14" s="81"/>
      <c r="BE14" s="81"/>
      <c r="BF14" s="1263"/>
      <c r="BG14" s="1264"/>
      <c r="BH14" s="1263"/>
      <c r="BI14" s="1264"/>
      <c r="BJ14" s="81"/>
      <c r="BK14" s="86"/>
      <c r="BM14" s="1245"/>
    </row>
    <row r="15" spans="2:65" ht="6.75" customHeight="1">
      <c r="B15" s="86"/>
      <c r="C15" s="81"/>
      <c r="D15" s="1272"/>
      <c r="E15" s="1272"/>
      <c r="F15" s="1272"/>
      <c r="G15" s="1272"/>
      <c r="H15" s="1272"/>
      <c r="I15" s="1272"/>
      <c r="J15" s="1272"/>
      <c r="K15" s="1272"/>
      <c r="L15" s="1272"/>
      <c r="M15" s="81"/>
      <c r="N15" s="81"/>
      <c r="O15" s="81"/>
      <c r="P15" s="81"/>
      <c r="Q15" s="81"/>
      <c r="R15" s="81"/>
      <c r="S15" s="81"/>
      <c r="T15" s="81"/>
      <c r="U15" s="81"/>
      <c r="V15" s="81"/>
      <c r="W15" s="81"/>
      <c r="X15" s="81"/>
      <c r="Y15" s="81"/>
      <c r="Z15" s="81"/>
      <c r="AA15" s="81"/>
      <c r="AB15" s="81"/>
      <c r="AC15" s="81"/>
      <c r="AF15" s="81"/>
      <c r="AG15" s="81"/>
      <c r="AH15" s="81"/>
      <c r="AI15" s="81"/>
      <c r="AJ15" s="81"/>
      <c r="AK15" s="81"/>
      <c r="AL15" s="81"/>
      <c r="AM15" s="81"/>
      <c r="AN15" s="81"/>
      <c r="AO15" s="81"/>
      <c r="AR15" s="81"/>
      <c r="AS15" s="81"/>
      <c r="AW15" s="1282" t="s">
        <v>798</v>
      </c>
      <c r="AX15" s="1282"/>
      <c r="AY15" s="1282"/>
      <c r="AZ15" s="1282"/>
      <c r="BA15" s="1282"/>
      <c r="BB15" s="1282"/>
      <c r="BC15" s="1282"/>
      <c r="BD15" s="1282"/>
      <c r="BE15" s="1282"/>
      <c r="BF15" s="1282"/>
      <c r="BG15" s="1282"/>
      <c r="BH15" s="1282"/>
      <c r="BI15" s="1282"/>
      <c r="BJ15" s="81"/>
      <c r="BK15" s="86"/>
      <c r="BM15" s="1245"/>
    </row>
    <row r="16" spans="2:65" ht="12.75">
      <c r="B16" s="86"/>
      <c r="C16" s="81"/>
      <c r="D16" s="1272"/>
      <c r="E16" s="1272"/>
      <c r="F16" s="1272"/>
      <c r="G16" s="1272"/>
      <c r="H16" s="1272"/>
      <c r="I16" s="1272"/>
      <c r="J16" s="1272"/>
      <c r="K16" s="1272"/>
      <c r="L16" s="1272"/>
      <c r="M16" s="81"/>
      <c r="N16" s="81"/>
      <c r="O16" s="93"/>
      <c r="P16" s="81" t="s">
        <v>799</v>
      </c>
      <c r="Q16" s="81"/>
      <c r="R16" s="81"/>
      <c r="S16" s="81"/>
      <c r="T16" s="81"/>
      <c r="U16" s="81"/>
      <c r="V16" s="81"/>
      <c r="W16" s="81"/>
      <c r="X16" s="81"/>
      <c r="Y16" s="81"/>
      <c r="Z16" s="81"/>
      <c r="AA16" s="94"/>
      <c r="AB16" s="81" t="s">
        <v>800</v>
      </c>
      <c r="AC16" s="81"/>
      <c r="AF16" s="81"/>
      <c r="AG16" s="81"/>
      <c r="AH16" s="81"/>
      <c r="AI16" s="81"/>
      <c r="AJ16" s="81"/>
      <c r="AK16" s="81"/>
      <c r="AL16" s="81"/>
      <c r="AM16" s="93"/>
      <c r="AN16" s="81" t="s">
        <v>801</v>
      </c>
      <c r="AO16" s="81"/>
      <c r="AR16" s="81"/>
      <c r="AS16" s="81"/>
      <c r="AW16" s="1282"/>
      <c r="AX16" s="1282"/>
      <c r="AY16" s="1282"/>
      <c r="AZ16" s="1282"/>
      <c r="BA16" s="1282"/>
      <c r="BB16" s="1282"/>
      <c r="BC16" s="1282"/>
      <c r="BD16" s="1282"/>
      <c r="BE16" s="1282"/>
      <c r="BF16" s="1282"/>
      <c r="BG16" s="1282"/>
      <c r="BH16" s="1282"/>
      <c r="BI16" s="1282"/>
      <c r="BJ16" s="81"/>
      <c r="BK16" s="86"/>
      <c r="BM16" s="1245"/>
    </row>
    <row r="17" spans="2:65" ht="5.25" customHeight="1">
      <c r="B17" s="86"/>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6"/>
      <c r="BM17" s="1245"/>
    </row>
    <row r="18" spans="2:65" ht="12.75">
      <c r="B18" s="86"/>
      <c r="C18" s="81"/>
      <c r="D18" s="91" t="s">
        <v>802</v>
      </c>
      <c r="E18" s="81"/>
      <c r="F18" s="81"/>
      <c r="G18" s="81"/>
      <c r="H18" s="81"/>
      <c r="I18" s="81"/>
      <c r="J18" s="81"/>
      <c r="K18" s="81"/>
      <c r="L18" s="81"/>
      <c r="M18" s="81"/>
      <c r="N18" s="81"/>
      <c r="O18" s="1261">
        <v>137</v>
      </c>
      <c r="P18" s="1261"/>
      <c r="Q18" s="1261"/>
      <c r="R18" s="1261"/>
      <c r="S18" s="1261"/>
      <c r="T18" s="81"/>
      <c r="U18" s="1262" t="s">
        <v>803</v>
      </c>
      <c r="V18" s="1262"/>
      <c r="W18" s="1262"/>
      <c r="X18" s="1262"/>
      <c r="Y18" s="1262"/>
      <c r="Z18" s="1262"/>
      <c r="AA18" s="1262"/>
      <c r="AB18" s="1262"/>
      <c r="AC18" s="1262"/>
      <c r="AD18" s="1262"/>
      <c r="AE18" s="1262"/>
      <c r="AF18" s="1262"/>
      <c r="AG18" s="1262"/>
      <c r="AH18" s="1262"/>
      <c r="AI18" s="1262"/>
      <c r="AJ18" s="1262"/>
      <c r="AK18" s="1262"/>
      <c r="AL18" s="1262"/>
      <c r="AM18" s="1262"/>
      <c r="AN18" s="1262"/>
      <c r="AO18" s="1262"/>
      <c r="AP18" s="81"/>
      <c r="AQ18" s="81"/>
      <c r="AR18" s="91" t="s">
        <v>804</v>
      </c>
      <c r="AS18" s="81"/>
      <c r="AT18" s="81"/>
      <c r="AU18" s="81"/>
      <c r="AV18" s="81"/>
      <c r="AW18" s="81"/>
      <c r="AX18" s="81"/>
      <c r="AY18" s="81"/>
      <c r="AZ18" s="81"/>
      <c r="BA18" s="81"/>
      <c r="BB18" s="81"/>
      <c r="BC18" s="81"/>
      <c r="BD18" s="81"/>
      <c r="BE18" s="81"/>
      <c r="BF18" s="1284">
        <v>2</v>
      </c>
      <c r="BG18" s="1285"/>
      <c r="BH18" s="1284">
        <v>4</v>
      </c>
      <c r="BI18" s="1285"/>
      <c r="BJ18" s="81"/>
      <c r="BK18" s="86"/>
      <c r="BM18" s="1245"/>
    </row>
    <row r="19" spans="2:65" ht="3.75" customHeight="1">
      <c r="B19" s="86"/>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6"/>
      <c r="BM19" s="1245"/>
    </row>
    <row r="20" spans="2:65" ht="12.75">
      <c r="B20" s="86"/>
      <c r="C20" s="81"/>
      <c r="D20" s="81"/>
      <c r="E20" s="81"/>
      <c r="F20" s="81"/>
      <c r="G20" s="81"/>
      <c r="H20" s="81"/>
      <c r="I20" s="81"/>
      <c r="J20" s="81"/>
      <c r="K20" s="81"/>
      <c r="L20" s="81"/>
      <c r="M20" s="81"/>
      <c r="N20" s="88" t="s">
        <v>805</v>
      </c>
      <c r="O20" s="81"/>
      <c r="P20" s="81"/>
      <c r="Q20" s="81"/>
      <c r="R20" s="81"/>
      <c r="S20" s="81"/>
      <c r="T20" s="81"/>
      <c r="U20" s="88" t="s">
        <v>806</v>
      </c>
      <c r="V20" s="81"/>
      <c r="W20" s="81"/>
      <c r="X20" s="81"/>
      <c r="Y20" s="81"/>
      <c r="Z20" s="81"/>
      <c r="AA20" s="81"/>
      <c r="AB20" s="81"/>
      <c r="AC20" s="81"/>
      <c r="AD20" s="81"/>
      <c r="AE20" s="81"/>
      <c r="AF20" s="81"/>
      <c r="AG20" s="81"/>
      <c r="AH20" s="81"/>
      <c r="AI20" s="81"/>
      <c r="AJ20" s="81"/>
      <c r="AK20" s="81"/>
      <c r="AL20" s="81"/>
      <c r="AM20" s="81"/>
      <c r="AN20" s="81"/>
      <c r="AO20" s="81"/>
      <c r="AP20" s="81"/>
      <c r="AQ20" s="81"/>
      <c r="AR20" s="95" t="s">
        <v>807</v>
      </c>
      <c r="AS20" s="81"/>
      <c r="AT20" s="81"/>
      <c r="AU20" s="81"/>
      <c r="AV20" s="81"/>
      <c r="AW20" s="81"/>
      <c r="AX20" s="81"/>
      <c r="AY20" s="81"/>
      <c r="AZ20" s="81"/>
      <c r="BA20" s="81"/>
      <c r="BB20" s="81"/>
      <c r="BC20" s="81"/>
      <c r="BD20" s="96"/>
      <c r="BE20" s="96"/>
      <c r="BF20" s="96"/>
      <c r="BG20" s="96"/>
      <c r="BH20" s="96"/>
      <c r="BI20" s="96"/>
      <c r="BJ20" s="81"/>
      <c r="BK20" s="86"/>
      <c r="BM20" s="1245"/>
    </row>
    <row r="21" spans="2:65" ht="5.25" customHeight="1">
      <c r="B21" s="86"/>
      <c r="C21" s="81"/>
      <c r="D21" s="81"/>
      <c r="E21" s="81"/>
      <c r="F21" s="81"/>
      <c r="G21" s="81"/>
      <c r="H21" s="81"/>
      <c r="I21" s="81"/>
      <c r="J21" s="81"/>
      <c r="K21" s="81"/>
      <c r="L21" s="81"/>
      <c r="M21" s="81"/>
      <c r="N21" s="88"/>
      <c r="O21" s="81"/>
      <c r="P21" s="81"/>
      <c r="Q21" s="81"/>
      <c r="R21" s="81"/>
      <c r="S21" s="81"/>
      <c r="T21" s="81"/>
      <c r="U21" s="88"/>
      <c r="V21" s="81"/>
      <c r="W21" s="81"/>
      <c r="X21" s="81"/>
      <c r="Y21" s="81"/>
      <c r="Z21" s="81"/>
      <c r="AA21" s="81"/>
      <c r="AB21" s="81"/>
      <c r="AC21" s="81"/>
      <c r="AD21" s="81"/>
      <c r="AE21" s="81"/>
      <c r="AF21" s="81"/>
      <c r="AG21" s="81"/>
      <c r="AH21" s="81"/>
      <c r="AI21" s="81"/>
      <c r="AJ21" s="81"/>
      <c r="AK21" s="81"/>
      <c r="AL21" s="81"/>
      <c r="AM21" s="81"/>
      <c r="AN21" s="81"/>
      <c r="AO21" s="81"/>
      <c r="AP21" s="81"/>
      <c r="AQ21" s="81"/>
      <c r="AR21" s="95"/>
      <c r="AS21" s="81"/>
      <c r="AT21" s="81"/>
      <c r="AU21" s="81"/>
      <c r="AV21" s="81"/>
      <c r="AW21" s="81"/>
      <c r="AX21" s="81"/>
      <c r="AY21" s="81"/>
      <c r="AZ21" s="81"/>
      <c r="BA21" s="81"/>
      <c r="BB21" s="81"/>
      <c r="BC21" s="81"/>
      <c r="BD21" s="81"/>
      <c r="BE21" s="81"/>
      <c r="BF21" s="81"/>
      <c r="BG21" s="81"/>
      <c r="BH21" s="81"/>
      <c r="BI21" s="81"/>
      <c r="BJ21" s="81"/>
      <c r="BK21" s="86"/>
      <c r="BM21" s="1245"/>
    </row>
    <row r="22" spans="2:65" ht="6.75" customHeight="1">
      <c r="B22" s="86"/>
      <c r="C22" s="81"/>
      <c r="D22" s="1286" t="s">
        <v>808</v>
      </c>
      <c r="E22" s="1278"/>
      <c r="F22" s="1278"/>
      <c r="G22" s="1278"/>
      <c r="H22" s="1278"/>
      <c r="I22" s="1278"/>
      <c r="J22" s="1278"/>
      <c r="K22" s="1278"/>
      <c r="L22" s="1278"/>
      <c r="M22" s="1278"/>
      <c r="N22" s="1278"/>
      <c r="O22" s="1278"/>
      <c r="P22" s="85"/>
      <c r="Q22" s="1277" t="s">
        <v>809</v>
      </c>
      <c r="R22" s="1278"/>
      <c r="S22" s="1278"/>
      <c r="T22" s="1278"/>
      <c r="U22" s="1278"/>
      <c r="V22" s="1278"/>
      <c r="W22" s="1278"/>
      <c r="X22" s="1278"/>
      <c r="Y22" s="1278"/>
      <c r="Z22" s="1278"/>
      <c r="AA22" s="1278"/>
      <c r="AB22" s="1278"/>
      <c r="AC22" s="1278"/>
      <c r="AD22" s="1278"/>
      <c r="AE22" s="1278"/>
      <c r="AF22" s="1278"/>
      <c r="AG22" s="1278"/>
      <c r="AH22" s="1278"/>
      <c r="AI22" s="1278"/>
      <c r="AJ22" s="1278"/>
      <c r="AK22" s="1278"/>
      <c r="AL22" s="1278"/>
      <c r="AM22" s="1278"/>
      <c r="AN22" s="1278"/>
      <c r="AO22" s="1278"/>
      <c r="AP22" s="1278"/>
      <c r="AQ22" s="1278"/>
      <c r="AR22" s="1283" t="s">
        <v>810</v>
      </c>
      <c r="AS22" s="1283"/>
      <c r="AT22" s="1283"/>
      <c r="AU22" s="1283"/>
      <c r="AV22" s="1283"/>
      <c r="AW22" s="1283"/>
      <c r="AX22" s="1283"/>
      <c r="AY22" s="1283"/>
      <c r="AZ22" s="1283"/>
      <c r="BA22" s="1283"/>
      <c r="BB22" s="1283"/>
      <c r="BC22" s="1283"/>
      <c r="BD22" s="1283"/>
      <c r="BE22" s="1283"/>
      <c r="BF22" s="1283"/>
      <c r="BG22" s="1283"/>
      <c r="BH22" s="1283"/>
      <c r="BI22" s="1283"/>
      <c r="BJ22" s="81"/>
      <c r="BK22" s="86"/>
      <c r="BM22" s="1245"/>
    </row>
    <row r="23" spans="2:65" ht="11.25" customHeight="1">
      <c r="B23" s="86"/>
      <c r="C23" s="81"/>
      <c r="D23" s="1278"/>
      <c r="E23" s="1278"/>
      <c r="F23" s="1278"/>
      <c r="G23" s="1278"/>
      <c r="H23" s="1278"/>
      <c r="I23" s="1278"/>
      <c r="J23" s="1278"/>
      <c r="K23" s="1278"/>
      <c r="L23" s="1278"/>
      <c r="M23" s="1278"/>
      <c r="N23" s="1278"/>
      <c r="O23" s="1278"/>
      <c r="P23" s="85"/>
      <c r="Q23" s="1278"/>
      <c r="R23" s="1278"/>
      <c r="S23" s="1278"/>
      <c r="T23" s="1278"/>
      <c r="U23" s="1278"/>
      <c r="V23" s="1278"/>
      <c r="W23" s="1278"/>
      <c r="X23" s="1278"/>
      <c r="Y23" s="1278"/>
      <c r="Z23" s="1278"/>
      <c r="AA23" s="1278"/>
      <c r="AB23" s="1278"/>
      <c r="AC23" s="1278"/>
      <c r="AD23" s="1278"/>
      <c r="AE23" s="1278"/>
      <c r="AF23" s="1278"/>
      <c r="AG23" s="1278"/>
      <c r="AH23" s="1278"/>
      <c r="AI23" s="1278"/>
      <c r="AJ23" s="1278"/>
      <c r="AK23" s="1278"/>
      <c r="AL23" s="1278"/>
      <c r="AM23" s="1278"/>
      <c r="AN23" s="1278"/>
      <c r="AO23" s="1278"/>
      <c r="AP23" s="1278"/>
      <c r="AQ23" s="1278"/>
      <c r="AR23" s="1283"/>
      <c r="AS23" s="1283"/>
      <c r="AT23" s="1283"/>
      <c r="AU23" s="1283"/>
      <c r="AV23" s="1283"/>
      <c r="AW23" s="1283"/>
      <c r="AX23" s="1283"/>
      <c r="AY23" s="1283"/>
      <c r="AZ23" s="1283"/>
      <c r="BA23" s="1283"/>
      <c r="BB23" s="1283"/>
      <c r="BC23" s="1283"/>
      <c r="BD23" s="1283"/>
      <c r="BE23" s="1283"/>
      <c r="BF23" s="1283"/>
      <c r="BG23" s="1283"/>
      <c r="BH23" s="1283"/>
      <c r="BI23" s="1283"/>
      <c r="BJ23" s="81"/>
      <c r="BK23" s="86"/>
      <c r="BM23" s="1245"/>
    </row>
    <row r="24" spans="2:65" ht="7.5" customHeight="1">
      <c r="B24" s="86"/>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6"/>
      <c r="BM24" s="1245"/>
    </row>
    <row r="25" spans="2:65" ht="12.75">
      <c r="B25" s="86"/>
      <c r="C25" s="81"/>
      <c r="D25" s="81"/>
      <c r="E25" s="81" t="s">
        <v>451</v>
      </c>
      <c r="F25" s="81"/>
      <c r="G25" s="81"/>
      <c r="H25" s="81"/>
      <c r="I25" s="81"/>
      <c r="J25" s="81"/>
      <c r="K25" s="81"/>
      <c r="L25" s="81"/>
      <c r="M25" s="81"/>
      <c r="N25" s="81"/>
      <c r="O25" s="1279" t="str">
        <f>NTN</f>
        <v>1298149-4</v>
      </c>
      <c r="P25" s="1250"/>
      <c r="Q25" s="1250"/>
      <c r="R25" s="1250"/>
      <c r="S25" s="1250"/>
      <c r="T25" s="1250"/>
      <c r="U25" s="1250"/>
      <c r="V25" s="1250"/>
      <c r="W25" s="1250"/>
      <c r="X25" s="81"/>
      <c r="Y25" s="81"/>
      <c r="Z25" s="81"/>
      <c r="AA25" s="81"/>
      <c r="AB25" s="81"/>
      <c r="AC25" s="81"/>
      <c r="AD25" s="81"/>
      <c r="AE25" s="81" t="s">
        <v>811</v>
      </c>
      <c r="AF25" s="81"/>
      <c r="AG25" s="81"/>
      <c r="AH25" s="81"/>
      <c r="AI25" s="81"/>
      <c r="AJ25" s="81"/>
      <c r="AK25" s="81"/>
      <c r="AL25" s="81"/>
      <c r="AM25" s="81"/>
      <c r="AN25" s="81"/>
      <c r="AO25" s="81"/>
      <c r="AP25" s="1250" t="str">
        <f>IF(NIC="","",IF(person="AOP","",NIC))</f>
        <v>35201-1514787-5</v>
      </c>
      <c r="AQ25" s="1250"/>
      <c r="AR25" s="1250"/>
      <c r="AS25" s="1250"/>
      <c r="AT25" s="1250"/>
      <c r="AU25" s="1250"/>
      <c r="AV25" s="1250"/>
      <c r="AW25" s="1250"/>
      <c r="AX25" s="1250"/>
      <c r="AY25" s="1250"/>
      <c r="AZ25" s="1250"/>
      <c r="BA25" s="1250"/>
      <c r="BB25" s="1250"/>
      <c r="BC25" s="1250"/>
      <c r="BD25" s="1250"/>
      <c r="BE25" s="1250"/>
      <c r="BF25" s="1250"/>
      <c r="BG25" s="1250"/>
      <c r="BH25" s="1250"/>
      <c r="BI25" s="1250"/>
      <c r="BJ25" s="81"/>
      <c r="BK25" s="86"/>
      <c r="BM25" s="1245"/>
    </row>
    <row r="26" spans="2:65" ht="4.5" customHeight="1">
      <c r="B26" s="86"/>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6"/>
      <c r="BM26" s="1245"/>
    </row>
    <row r="27" spans="2:65" ht="12.75">
      <c r="B27" s="86"/>
      <c r="C27" s="81"/>
      <c r="D27" s="81"/>
      <c r="E27" s="81" t="s">
        <v>439</v>
      </c>
      <c r="F27" s="81"/>
      <c r="G27" s="81"/>
      <c r="H27" s="81"/>
      <c r="I27" s="81"/>
      <c r="J27" s="81"/>
      <c r="K27" s="81"/>
      <c r="L27" s="81"/>
      <c r="M27" s="81"/>
      <c r="N27" s="81"/>
      <c r="O27" s="1250" t="str">
        <f>IF(person="AOP",BusinessName,TaxpayerName)</f>
        <v>M.WASEEM GHAFOOR</v>
      </c>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0"/>
      <c r="AL27" s="1250"/>
      <c r="AM27" s="1250"/>
      <c r="AN27" s="1250"/>
      <c r="AO27" s="1250"/>
      <c r="AP27" s="1250"/>
      <c r="AQ27" s="1250"/>
      <c r="AR27" s="1250"/>
      <c r="AS27" s="1250"/>
      <c r="AT27" s="81"/>
      <c r="AU27" s="95" t="s">
        <v>812</v>
      </c>
      <c r="AV27" s="81"/>
      <c r="AW27" s="81"/>
      <c r="AX27" s="81"/>
      <c r="AY27" s="81"/>
      <c r="AZ27" s="81"/>
      <c r="BA27" s="1259" t="str">
        <f>person</f>
        <v>IND</v>
      </c>
      <c r="BB27" s="1259"/>
      <c r="BC27" s="1259"/>
      <c r="BD27" s="1259"/>
      <c r="BE27" s="1259"/>
      <c r="BF27" s="1259"/>
      <c r="BG27" s="1259"/>
      <c r="BH27" s="1259"/>
      <c r="BI27" s="1259"/>
      <c r="BJ27" s="81"/>
      <c r="BK27" s="86"/>
      <c r="BM27" s="1245"/>
    </row>
    <row r="28" spans="2:65" ht="4.5" customHeight="1">
      <c r="B28" s="86"/>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6"/>
      <c r="BM28" s="1245"/>
    </row>
    <row r="29" spans="2:65" ht="12.75">
      <c r="B29" s="86"/>
      <c r="C29" s="81"/>
      <c r="D29" s="81"/>
      <c r="E29" s="81" t="s">
        <v>474</v>
      </c>
      <c r="F29" s="81"/>
      <c r="G29" s="81"/>
      <c r="H29" s="81"/>
      <c r="I29" s="81"/>
      <c r="J29" s="81"/>
      <c r="K29" s="81"/>
      <c r="L29" s="81"/>
      <c r="M29" s="81"/>
      <c r="N29" s="81"/>
      <c r="O29" s="1250" t="str">
        <f>BusinessName</f>
        <v>WASEEM SHOE MAKER</v>
      </c>
      <c r="P29" s="1250"/>
      <c r="Q29" s="1250"/>
      <c r="R29" s="1250"/>
      <c r="S29" s="1250"/>
      <c r="T29" s="1250"/>
      <c r="U29" s="1250"/>
      <c r="V29" s="1250"/>
      <c r="W29" s="1250"/>
      <c r="X29" s="1250"/>
      <c r="Y29" s="1250"/>
      <c r="Z29" s="1250"/>
      <c r="AA29" s="1250"/>
      <c r="AB29" s="1250"/>
      <c r="AC29" s="1250"/>
      <c r="AD29" s="1250"/>
      <c r="AE29" s="1250"/>
      <c r="AF29" s="1250"/>
      <c r="AG29" s="1250"/>
      <c r="AH29" s="1250"/>
      <c r="AI29" s="1250"/>
      <c r="AJ29" s="1250"/>
      <c r="AK29" s="1250"/>
      <c r="AL29" s="1250"/>
      <c r="AM29" s="1250"/>
      <c r="AN29" s="1250"/>
      <c r="AO29" s="1250"/>
      <c r="AP29" s="1250"/>
      <c r="AQ29" s="1250"/>
      <c r="AR29" s="1250"/>
      <c r="AS29" s="1250"/>
      <c r="AT29" s="1250"/>
      <c r="AU29" s="1250"/>
      <c r="AV29" s="1250"/>
      <c r="AW29" s="1250"/>
      <c r="AX29" s="1250"/>
      <c r="AY29" s="1250"/>
      <c r="AZ29" s="1250"/>
      <c r="BA29" s="1250"/>
      <c r="BB29" s="1250"/>
      <c r="BC29" s="1250"/>
      <c r="BD29" s="1250"/>
      <c r="BE29" s="1250"/>
      <c r="BF29" s="1250"/>
      <c r="BG29" s="1250"/>
      <c r="BH29" s="1250"/>
      <c r="BI29" s="1250"/>
      <c r="BJ29" s="81"/>
      <c r="BK29" s="86"/>
      <c r="BM29" s="1245"/>
    </row>
    <row r="30" spans="2:65" ht="6" customHeight="1">
      <c r="B30" s="86"/>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6"/>
      <c r="BM30" s="1245"/>
    </row>
    <row r="31" spans="2:65" ht="12.75">
      <c r="B31" s="86"/>
      <c r="C31" s="81"/>
      <c r="D31" s="81"/>
      <c r="E31" s="81" t="s">
        <v>813</v>
      </c>
      <c r="F31" s="81"/>
      <c r="G31" s="81"/>
      <c r="H31" s="81"/>
      <c r="I31" s="81"/>
      <c r="J31" s="81"/>
      <c r="K31" s="81"/>
      <c r="L31" s="81"/>
      <c r="M31" s="81"/>
      <c r="N31" s="81"/>
      <c r="O31" s="1280" t="str">
        <f>IF('Cmpt''n'!I12&gt;0,AddressBusiness,AddressRes)</f>
        <v>ST.NO.174, H.NO.12,GHOSIA CHOWK, COLLEGE ROAD BAGHBANPURA,LAHORE</v>
      </c>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0"/>
      <c r="AL31" s="1280"/>
      <c r="AM31" s="1280"/>
      <c r="AN31" s="1280"/>
      <c r="AO31" s="1280"/>
      <c r="AP31" s="1280"/>
      <c r="AQ31" s="1280"/>
      <c r="AR31" s="1280"/>
      <c r="AS31" s="1280"/>
      <c r="AT31" s="1280"/>
      <c r="AU31" s="1280"/>
      <c r="AV31" s="1280"/>
      <c r="AW31" s="1280"/>
      <c r="AX31" s="1280"/>
      <c r="AY31" s="1280"/>
      <c r="AZ31" s="1280"/>
      <c r="BA31" s="1280"/>
      <c r="BB31" s="1280"/>
      <c r="BC31" s="1280"/>
      <c r="BD31" s="1280"/>
      <c r="BE31" s="1280"/>
      <c r="BF31" s="1280"/>
      <c r="BG31" s="1280"/>
      <c r="BH31" s="1280"/>
      <c r="BI31" s="1280"/>
      <c r="BJ31" s="81"/>
      <c r="BK31" s="86"/>
      <c r="BM31" s="1245"/>
    </row>
    <row r="32" spans="2:65" ht="6" customHeight="1">
      <c r="B32" s="86"/>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6"/>
      <c r="BM32" s="1245"/>
    </row>
    <row r="33" spans="2:65" ht="15.75">
      <c r="B33" s="86"/>
      <c r="C33" s="81"/>
      <c r="D33" s="1281" t="s">
        <v>814</v>
      </c>
      <c r="E33" s="1281"/>
      <c r="F33" s="1281"/>
      <c r="G33" s="1281"/>
      <c r="H33" s="1281"/>
      <c r="I33" s="1281"/>
      <c r="J33" s="1281"/>
      <c r="K33" s="1281"/>
      <c r="L33" s="1281"/>
      <c r="M33" s="1281"/>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281"/>
      <c r="AK33" s="1281"/>
      <c r="AL33" s="1281"/>
      <c r="AM33" s="1281"/>
      <c r="AN33" s="1281"/>
      <c r="AO33" s="1281"/>
      <c r="AP33" s="1281"/>
      <c r="AQ33" s="1281"/>
      <c r="AR33" s="1281"/>
      <c r="AS33" s="1281"/>
      <c r="AT33" s="1281"/>
      <c r="AU33" s="1281"/>
      <c r="AV33" s="1281"/>
      <c r="AW33" s="1281"/>
      <c r="AX33" s="1281"/>
      <c r="AY33" s="1281"/>
      <c r="AZ33" s="1281"/>
      <c r="BA33" s="1281"/>
      <c r="BB33" s="1281"/>
      <c r="BC33" s="1281"/>
      <c r="BD33" s="1281"/>
      <c r="BE33" s="1281"/>
      <c r="BF33" s="1281"/>
      <c r="BG33" s="1281"/>
      <c r="BH33" s="1281"/>
      <c r="BI33" s="1281"/>
      <c r="BJ33" s="81"/>
      <c r="BK33" s="86"/>
      <c r="BM33" s="1245"/>
    </row>
    <row r="34" spans="2:65" ht="6" customHeight="1">
      <c r="B34" s="86"/>
      <c r="C34" s="81"/>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81"/>
      <c r="BK34" s="86"/>
      <c r="BM34" s="1245"/>
    </row>
    <row r="35" spans="2:65" ht="12.75">
      <c r="B35" s="86"/>
      <c r="C35" s="81"/>
      <c r="D35" s="97"/>
      <c r="E35" s="97" t="s">
        <v>815</v>
      </c>
      <c r="F35" s="97"/>
      <c r="G35" s="97"/>
      <c r="H35" s="97"/>
      <c r="I35" s="97"/>
      <c r="J35" s="97"/>
      <c r="K35" s="97"/>
      <c r="L35" s="97"/>
      <c r="M35" s="97"/>
      <c r="N35" s="97"/>
      <c r="O35" s="97"/>
      <c r="P35" s="97"/>
      <c r="Q35" s="97"/>
      <c r="R35" s="97"/>
      <c r="S35" s="97"/>
      <c r="T35" s="97"/>
      <c r="U35" s="97"/>
      <c r="V35" s="97"/>
      <c r="W35" s="1257"/>
      <c r="X35" s="1255"/>
      <c r="Y35" s="1255"/>
      <c r="Z35" s="1255"/>
      <c r="AA35" s="1255"/>
      <c r="AB35" s="1255"/>
      <c r="AC35" s="1255"/>
      <c r="AD35" s="1255"/>
      <c r="AE35" s="1255"/>
      <c r="AF35" s="97"/>
      <c r="AG35" s="97" t="s">
        <v>816</v>
      </c>
      <c r="AH35" s="97"/>
      <c r="AI35" s="97"/>
      <c r="AJ35" s="97"/>
      <c r="AK35" s="97"/>
      <c r="AL35" s="97"/>
      <c r="AM35" s="97"/>
      <c r="AN35" s="97"/>
      <c r="AO35" s="97"/>
      <c r="AP35" s="97"/>
      <c r="AQ35" s="97"/>
      <c r="AR35" s="97"/>
      <c r="AS35" s="1255"/>
      <c r="AT35" s="1255"/>
      <c r="AU35" s="1255"/>
      <c r="AV35" s="1255"/>
      <c r="AW35" s="1255"/>
      <c r="AX35" s="1255"/>
      <c r="AY35" s="1255"/>
      <c r="AZ35" s="1255"/>
      <c r="BA35" s="1255"/>
      <c r="BB35" s="1255"/>
      <c r="BC35" s="1255"/>
      <c r="BD35" s="1255"/>
      <c r="BE35" s="1255"/>
      <c r="BF35" s="1255"/>
      <c r="BG35" s="1255"/>
      <c r="BH35" s="97"/>
      <c r="BI35" s="97"/>
      <c r="BJ35" s="81"/>
      <c r="BK35" s="86"/>
      <c r="BM35" s="1245"/>
    </row>
    <row r="36" spans="2:65" ht="9.75" customHeight="1">
      <c r="B36" s="86"/>
      <c r="C36" s="81"/>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t="s">
        <v>817</v>
      </c>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81"/>
      <c r="BK36" s="86"/>
      <c r="BM36" s="1245"/>
    </row>
    <row r="37" spans="2:65" ht="12" customHeight="1">
      <c r="B37" s="86"/>
      <c r="C37" s="81"/>
      <c r="D37" s="97"/>
      <c r="E37" s="97" t="s">
        <v>818</v>
      </c>
      <c r="F37" s="97"/>
      <c r="G37" s="97"/>
      <c r="H37" s="97"/>
      <c r="I37" s="97"/>
      <c r="J37" s="97"/>
      <c r="K37" s="97"/>
      <c r="L37" s="97"/>
      <c r="M37" s="97"/>
      <c r="N37" s="97"/>
      <c r="O37" s="97"/>
      <c r="P37" s="97"/>
      <c r="Q37" s="97"/>
      <c r="R37" s="97"/>
      <c r="S37" s="97"/>
      <c r="T37" s="97"/>
      <c r="U37" s="97"/>
      <c r="V37" s="97"/>
      <c r="W37" s="1255"/>
      <c r="X37" s="1255"/>
      <c r="Y37" s="1255"/>
      <c r="Z37" s="1255"/>
      <c r="AA37" s="1255"/>
      <c r="AB37" s="1255"/>
      <c r="AC37" s="1255"/>
      <c r="AD37" s="1255"/>
      <c r="AE37" s="1255"/>
      <c r="AF37" s="1255"/>
      <c r="AG37" s="1255"/>
      <c r="AH37" s="1255"/>
      <c r="AI37" s="1255"/>
      <c r="AJ37" s="1255"/>
      <c r="AK37" s="1255"/>
      <c r="AL37" s="1255"/>
      <c r="AM37" s="1255"/>
      <c r="AN37" s="1255"/>
      <c r="AO37" s="1255"/>
      <c r="AP37" s="1255"/>
      <c r="AQ37" s="1255"/>
      <c r="AR37" s="1255"/>
      <c r="AS37" s="1255"/>
      <c r="AT37" s="1255"/>
      <c r="AU37" s="1255"/>
      <c r="AV37" s="1255"/>
      <c r="AW37" s="1255"/>
      <c r="AX37" s="1255"/>
      <c r="AY37" s="1255"/>
      <c r="AZ37" s="1255"/>
      <c r="BA37" s="1255"/>
      <c r="BB37" s="1255"/>
      <c r="BC37" s="1255"/>
      <c r="BD37" s="1255"/>
      <c r="BE37" s="1255"/>
      <c r="BF37" s="1255"/>
      <c r="BG37" s="1255"/>
      <c r="BH37" s="97"/>
      <c r="BI37" s="97"/>
      <c r="BJ37" s="81"/>
      <c r="BK37" s="86"/>
      <c r="BM37" s="1245"/>
    </row>
    <row r="38" spans="2:65" ht="3.75" customHeight="1">
      <c r="B38" s="86"/>
      <c r="C38" s="81"/>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81"/>
      <c r="BK38" s="86"/>
      <c r="BM38" s="1245"/>
    </row>
    <row r="39" spans="2:65" ht="5.25" customHeight="1">
      <c r="B39" s="86"/>
      <c r="C39" s="81"/>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81"/>
      <c r="BK39" s="86"/>
      <c r="BM39" s="1245"/>
    </row>
    <row r="40" spans="2:65" ht="12" customHeight="1">
      <c r="B40" s="86"/>
      <c r="C40" s="81"/>
      <c r="D40" s="98"/>
      <c r="E40" s="97" t="s">
        <v>819</v>
      </c>
      <c r="F40" s="98"/>
      <c r="G40" s="98"/>
      <c r="H40" s="98"/>
      <c r="I40" s="98"/>
      <c r="J40" s="98"/>
      <c r="K40" s="98"/>
      <c r="L40" s="98"/>
      <c r="M40" s="98"/>
      <c r="N40" s="98"/>
      <c r="O40" s="98"/>
      <c r="P40" s="98"/>
      <c r="Q40" s="98"/>
      <c r="R40" s="98"/>
      <c r="S40" s="98"/>
      <c r="T40" s="98"/>
      <c r="U40" s="98"/>
      <c r="V40" s="98"/>
      <c r="W40" s="98"/>
      <c r="X40" s="98"/>
      <c r="Y40" s="98"/>
      <c r="Z40" s="98"/>
      <c r="AA40" s="98"/>
      <c r="AB40" s="98"/>
      <c r="AC40" s="99"/>
      <c r="AD40" s="97" t="s">
        <v>820</v>
      </c>
      <c r="AE40" s="97"/>
      <c r="AF40" s="97"/>
      <c r="AG40" s="97"/>
      <c r="AH40" s="99"/>
      <c r="AI40" s="97" t="s">
        <v>821</v>
      </c>
      <c r="AJ40" s="97"/>
      <c r="AK40" s="98"/>
      <c r="AL40" s="98"/>
      <c r="AM40" s="98"/>
      <c r="AN40" s="98"/>
      <c r="AO40" s="98"/>
      <c r="AP40" s="98"/>
      <c r="AQ40" s="97"/>
      <c r="AR40" s="97"/>
      <c r="AS40" s="97"/>
      <c r="AT40" s="1276" t="s">
        <v>822</v>
      </c>
      <c r="AU40" s="1276"/>
      <c r="AV40" s="1276"/>
      <c r="AW40" s="1276"/>
      <c r="AX40" s="1276"/>
      <c r="AY40" s="1276"/>
      <c r="AZ40" s="1276"/>
      <c r="BA40" s="1276"/>
      <c r="BB40" s="1276"/>
      <c r="BC40" s="1276"/>
      <c r="BD40" s="1276"/>
      <c r="BE40" s="97"/>
      <c r="BF40" s="97"/>
      <c r="BG40" s="97"/>
      <c r="BH40" s="97"/>
      <c r="BI40" s="97"/>
      <c r="BJ40" s="81"/>
      <c r="BK40" s="86"/>
      <c r="BM40" s="1245"/>
    </row>
    <row r="41" spans="2:65" ht="12.75">
      <c r="B41" s="86"/>
      <c r="C41" s="81"/>
      <c r="D41" s="97"/>
      <c r="E41" s="98" t="s">
        <v>823</v>
      </c>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1276" t="s">
        <v>824</v>
      </c>
      <c r="AU41" s="1276"/>
      <c r="AV41" s="1276"/>
      <c r="AW41" s="1276"/>
      <c r="AX41" s="1276"/>
      <c r="AY41" s="1276"/>
      <c r="AZ41" s="1276"/>
      <c r="BA41" s="1276"/>
      <c r="BB41" s="1276"/>
      <c r="BC41" s="1276"/>
      <c r="BD41" s="1275" t="s">
        <v>825</v>
      </c>
      <c r="BE41" s="1275"/>
      <c r="BF41" s="1275"/>
      <c r="BG41" s="1275"/>
      <c r="BH41" s="1275"/>
      <c r="BI41" s="1275"/>
      <c r="BJ41" s="81"/>
      <c r="BK41" s="86"/>
      <c r="BM41" s="1245"/>
    </row>
    <row r="42" spans="2:65" s="78" customFormat="1" ht="15.75" customHeight="1">
      <c r="B42" s="101"/>
      <c r="C42" s="91"/>
      <c r="D42" s="102" t="s">
        <v>826</v>
      </c>
      <c r="E42" s="102"/>
      <c r="F42" s="103" t="s">
        <v>827</v>
      </c>
      <c r="G42" s="103"/>
      <c r="H42" s="103"/>
      <c r="I42" s="103"/>
      <c r="J42" s="103"/>
      <c r="K42" s="103"/>
      <c r="L42" s="103"/>
      <c r="M42" s="103"/>
      <c r="N42" s="103"/>
      <c r="O42" s="102"/>
      <c r="P42" s="103" t="s">
        <v>812</v>
      </c>
      <c r="Q42" s="103"/>
      <c r="R42" s="103"/>
      <c r="S42" s="103"/>
      <c r="T42" s="103"/>
      <c r="U42" s="102"/>
      <c r="V42" s="103" t="s">
        <v>828</v>
      </c>
      <c r="W42" s="103"/>
      <c r="X42" s="103"/>
      <c r="Y42" s="103"/>
      <c r="Z42" s="103"/>
      <c r="AA42" s="103"/>
      <c r="AB42" s="104"/>
      <c r="AC42" s="104"/>
      <c r="AD42" s="103"/>
      <c r="AE42" s="103"/>
      <c r="AF42" s="103"/>
      <c r="AG42" s="103"/>
      <c r="AH42" s="103"/>
      <c r="AI42" s="103"/>
      <c r="AJ42" s="103"/>
      <c r="AK42" s="103"/>
      <c r="AL42" s="103"/>
      <c r="AM42" s="103"/>
      <c r="AN42" s="103"/>
      <c r="AO42" s="103"/>
      <c r="AP42" s="103"/>
      <c r="AQ42" s="103"/>
      <c r="AR42" s="103"/>
      <c r="AS42" s="103"/>
      <c r="AT42" s="103"/>
      <c r="AU42" s="102"/>
      <c r="AV42" s="103" t="s">
        <v>829</v>
      </c>
      <c r="AW42" s="103"/>
      <c r="AX42" s="103"/>
      <c r="AY42" s="103"/>
      <c r="AZ42" s="103"/>
      <c r="BA42" s="103"/>
      <c r="BB42" s="103"/>
      <c r="BC42" s="100"/>
      <c r="BD42" s="1274" t="s">
        <v>587</v>
      </c>
      <c r="BE42" s="1274"/>
      <c r="BF42" s="1274"/>
      <c r="BG42" s="1274"/>
      <c r="BH42" s="1274"/>
      <c r="BI42" s="1274"/>
      <c r="BJ42" s="91"/>
      <c r="BK42" s="101"/>
      <c r="BM42" s="1245"/>
    </row>
    <row r="43" spans="2:65" ht="9" customHeight="1">
      <c r="B43" s="86"/>
      <c r="C43" s="81"/>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81"/>
      <c r="BK43" s="86"/>
      <c r="BM43" s="1245"/>
    </row>
    <row r="44" spans="2:65" ht="12.75">
      <c r="B44" s="86"/>
      <c r="C44" s="81"/>
      <c r="D44" s="105" t="s">
        <v>830</v>
      </c>
      <c r="E44" s="97"/>
      <c r="F44" s="1257"/>
      <c r="G44" s="1257"/>
      <c r="H44" s="1257"/>
      <c r="I44" s="1257"/>
      <c r="J44" s="1257"/>
      <c r="K44" s="1257"/>
      <c r="L44" s="1257"/>
      <c r="M44" s="1257"/>
      <c r="N44" s="1257"/>
      <c r="O44" s="97"/>
      <c r="P44" s="1255"/>
      <c r="Q44" s="1255"/>
      <c r="R44" s="1255"/>
      <c r="S44" s="1255"/>
      <c r="T44" s="1255"/>
      <c r="U44" s="97"/>
      <c r="V44" s="1255"/>
      <c r="W44" s="1255"/>
      <c r="X44" s="1255"/>
      <c r="Y44" s="1255"/>
      <c r="Z44" s="1255"/>
      <c r="AA44" s="1255"/>
      <c r="AB44" s="1255"/>
      <c r="AC44" s="1255"/>
      <c r="AD44" s="1255"/>
      <c r="AE44" s="1255"/>
      <c r="AF44" s="1255"/>
      <c r="AG44" s="1255"/>
      <c r="AH44" s="1255"/>
      <c r="AI44" s="1255"/>
      <c r="AJ44" s="1255"/>
      <c r="AK44" s="1255"/>
      <c r="AL44" s="1255"/>
      <c r="AM44" s="1255"/>
      <c r="AN44" s="1255"/>
      <c r="AO44" s="1255"/>
      <c r="AP44" s="1255"/>
      <c r="AQ44" s="1255"/>
      <c r="AR44" s="1255"/>
      <c r="AS44" s="1255"/>
      <c r="AT44" s="1255"/>
      <c r="AU44" s="97"/>
      <c r="AV44" s="97"/>
      <c r="AW44" s="97"/>
      <c r="AX44" s="97"/>
      <c r="AY44" s="97"/>
      <c r="AZ44" s="97"/>
      <c r="BA44" s="97"/>
      <c r="BB44" s="97"/>
      <c r="BC44" s="97"/>
      <c r="BD44" s="97"/>
      <c r="BE44" s="97"/>
      <c r="BF44" s="97"/>
      <c r="BG44" s="97"/>
      <c r="BH44" s="97"/>
      <c r="BI44" s="97"/>
      <c r="BJ44" s="81"/>
      <c r="BK44" s="86"/>
      <c r="BM44" s="1245"/>
    </row>
    <row r="45" spans="2:65" s="81" customFormat="1" ht="3" customHeight="1">
      <c r="B45" s="84"/>
      <c r="D45" s="105"/>
      <c r="E45" s="97"/>
      <c r="F45" s="105"/>
      <c r="G45" s="105"/>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K45" s="84"/>
      <c r="BM45" s="1245"/>
    </row>
    <row r="46" spans="2:65" ht="13.5" customHeight="1">
      <c r="B46" s="86"/>
      <c r="C46" s="81"/>
      <c r="D46" s="97"/>
      <c r="E46" s="97"/>
      <c r="F46" s="1255"/>
      <c r="G46" s="1255"/>
      <c r="H46" s="1255"/>
      <c r="I46" s="1255"/>
      <c r="J46" s="1255"/>
      <c r="K46" s="1255"/>
      <c r="L46" s="1255"/>
      <c r="M46" s="1255"/>
      <c r="N46" s="1255"/>
      <c r="O46" s="1255"/>
      <c r="P46" s="1255"/>
      <c r="Q46" s="1255"/>
      <c r="R46" s="1255"/>
      <c r="S46" s="1255"/>
      <c r="T46" s="1255"/>
      <c r="U46" s="97"/>
      <c r="V46" s="1255"/>
      <c r="W46" s="1255"/>
      <c r="X46" s="1255"/>
      <c r="Y46" s="1255"/>
      <c r="Z46" s="1255"/>
      <c r="AA46" s="1255"/>
      <c r="AB46" s="1255"/>
      <c r="AC46" s="1255"/>
      <c r="AD46" s="1255"/>
      <c r="AE46" s="1255"/>
      <c r="AF46" s="1255"/>
      <c r="AG46" s="1255"/>
      <c r="AH46" s="1255"/>
      <c r="AI46" s="1255"/>
      <c r="AJ46" s="1255"/>
      <c r="AK46" s="1255"/>
      <c r="AL46" s="1255"/>
      <c r="AM46" s="1255"/>
      <c r="AN46" s="1255"/>
      <c r="AO46" s="1255"/>
      <c r="AP46" s="1255"/>
      <c r="AQ46" s="1255"/>
      <c r="AR46" s="1255"/>
      <c r="AS46" s="1255"/>
      <c r="AT46" s="1255"/>
      <c r="AU46" s="97"/>
      <c r="AV46" s="1247"/>
      <c r="AW46" s="1247"/>
      <c r="AX46" s="1247"/>
      <c r="AY46" s="1247"/>
      <c r="AZ46" s="1247"/>
      <c r="BA46" s="1247"/>
      <c r="BB46" s="1247"/>
      <c r="BC46" s="97"/>
      <c r="BD46" s="1247"/>
      <c r="BE46" s="1247"/>
      <c r="BF46" s="1247"/>
      <c r="BG46" s="1247"/>
      <c r="BH46" s="1247"/>
      <c r="BI46" s="1247"/>
      <c r="BJ46" s="81"/>
      <c r="BK46" s="86"/>
      <c r="BM46" s="1245"/>
    </row>
    <row r="47" spans="2:65" ht="6.75" customHeight="1">
      <c r="B47" s="86"/>
      <c r="C47" s="81"/>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81"/>
      <c r="BK47" s="86"/>
      <c r="BM47" s="1245"/>
    </row>
    <row r="48" spans="2:65" ht="12.75">
      <c r="B48" s="86"/>
      <c r="C48" s="81"/>
      <c r="D48" s="105" t="s">
        <v>831</v>
      </c>
      <c r="E48" s="97"/>
      <c r="F48" s="1257"/>
      <c r="G48" s="1257"/>
      <c r="H48" s="1257"/>
      <c r="I48" s="1257"/>
      <c r="J48" s="1257"/>
      <c r="K48" s="1257"/>
      <c r="L48" s="1257"/>
      <c r="M48" s="1257"/>
      <c r="N48" s="1257"/>
      <c r="O48" s="97"/>
      <c r="P48" s="1255"/>
      <c r="Q48" s="1255"/>
      <c r="R48" s="1255"/>
      <c r="S48" s="1255"/>
      <c r="T48" s="1255"/>
      <c r="U48" s="97"/>
      <c r="V48" s="1255"/>
      <c r="W48" s="1255"/>
      <c r="X48" s="1255"/>
      <c r="Y48" s="1255"/>
      <c r="Z48" s="1255"/>
      <c r="AA48" s="1255"/>
      <c r="AB48" s="1255"/>
      <c r="AC48" s="1255"/>
      <c r="AD48" s="1255"/>
      <c r="AE48" s="1255"/>
      <c r="AF48" s="1255"/>
      <c r="AG48" s="1255"/>
      <c r="AH48" s="1255"/>
      <c r="AI48" s="1255"/>
      <c r="AJ48" s="1255"/>
      <c r="AK48" s="1255"/>
      <c r="AL48" s="1255"/>
      <c r="AM48" s="1255"/>
      <c r="AN48" s="1255"/>
      <c r="AO48" s="1255"/>
      <c r="AP48" s="1255"/>
      <c r="AQ48" s="1255"/>
      <c r="AR48" s="1255"/>
      <c r="AS48" s="1255"/>
      <c r="AT48" s="1255"/>
      <c r="AU48" s="97"/>
      <c r="AV48" s="97"/>
      <c r="AW48" s="97"/>
      <c r="AX48" s="97"/>
      <c r="AY48" s="97"/>
      <c r="AZ48" s="97"/>
      <c r="BA48" s="97"/>
      <c r="BB48" s="97"/>
      <c r="BC48" s="97"/>
      <c r="BD48" s="97"/>
      <c r="BE48" s="97"/>
      <c r="BF48" s="97"/>
      <c r="BG48" s="97"/>
      <c r="BH48" s="97"/>
      <c r="BI48" s="97"/>
      <c r="BJ48" s="81"/>
      <c r="BK48" s="86"/>
      <c r="BM48" s="1245"/>
    </row>
    <row r="49" spans="2:65" s="81" customFormat="1" ht="3" customHeight="1">
      <c r="B49" s="84"/>
      <c r="D49" s="105"/>
      <c r="E49" s="97"/>
      <c r="F49" s="105"/>
      <c r="G49" s="105"/>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K49" s="84"/>
      <c r="BM49" s="1245"/>
    </row>
    <row r="50" spans="2:65" ht="13.5" customHeight="1">
      <c r="B50" s="86"/>
      <c r="C50" s="81"/>
      <c r="D50" s="97"/>
      <c r="E50" s="97"/>
      <c r="F50" s="1255"/>
      <c r="G50" s="1255"/>
      <c r="H50" s="1255"/>
      <c r="I50" s="1255"/>
      <c r="J50" s="1255"/>
      <c r="K50" s="1255"/>
      <c r="L50" s="1255"/>
      <c r="M50" s="1255"/>
      <c r="N50" s="1255"/>
      <c r="O50" s="1255"/>
      <c r="P50" s="1255"/>
      <c r="Q50" s="1255"/>
      <c r="R50" s="1255"/>
      <c r="S50" s="1255"/>
      <c r="T50" s="1255"/>
      <c r="U50" s="97"/>
      <c r="V50" s="1255"/>
      <c r="W50" s="1255"/>
      <c r="X50" s="1255"/>
      <c r="Y50" s="1255"/>
      <c r="Z50" s="1255"/>
      <c r="AA50" s="1255"/>
      <c r="AB50" s="1255"/>
      <c r="AC50" s="1255"/>
      <c r="AD50" s="1255"/>
      <c r="AE50" s="1255"/>
      <c r="AF50" s="1255"/>
      <c r="AG50" s="1255"/>
      <c r="AH50" s="1255"/>
      <c r="AI50" s="1255"/>
      <c r="AJ50" s="1255"/>
      <c r="AK50" s="1255"/>
      <c r="AL50" s="1255"/>
      <c r="AM50" s="1255"/>
      <c r="AN50" s="1255"/>
      <c r="AO50" s="1255"/>
      <c r="AP50" s="1255"/>
      <c r="AQ50" s="1255"/>
      <c r="AR50" s="1255"/>
      <c r="AS50" s="1255"/>
      <c r="AT50" s="1255"/>
      <c r="AU50" s="97"/>
      <c r="AV50" s="1256"/>
      <c r="AW50" s="1256"/>
      <c r="AX50" s="1256"/>
      <c r="AY50" s="1256"/>
      <c r="AZ50" s="1256"/>
      <c r="BA50" s="1256"/>
      <c r="BB50" s="1256"/>
      <c r="BC50" s="97"/>
      <c r="BD50" s="1256"/>
      <c r="BE50" s="1256"/>
      <c r="BF50" s="1256"/>
      <c r="BG50" s="1256"/>
      <c r="BH50" s="1256"/>
      <c r="BI50" s="1256"/>
      <c r="BJ50" s="81"/>
      <c r="BK50" s="86"/>
      <c r="BM50" s="1245"/>
    </row>
    <row r="51" spans="2:65" ht="6.75" customHeight="1">
      <c r="B51" s="86"/>
      <c r="C51" s="81"/>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81"/>
      <c r="BK51" s="86"/>
      <c r="BM51" s="1245"/>
    </row>
    <row r="52" spans="2:65" ht="12.75">
      <c r="B52" s="86"/>
      <c r="C52" s="81"/>
      <c r="D52" s="105" t="s">
        <v>832</v>
      </c>
      <c r="E52" s="97"/>
      <c r="F52" s="1257"/>
      <c r="G52" s="1257"/>
      <c r="H52" s="1257"/>
      <c r="I52" s="1257"/>
      <c r="J52" s="1257"/>
      <c r="K52" s="1257"/>
      <c r="L52" s="1257"/>
      <c r="M52" s="1257"/>
      <c r="N52" s="1257"/>
      <c r="O52" s="97"/>
      <c r="P52" s="1255"/>
      <c r="Q52" s="1255"/>
      <c r="R52" s="1255"/>
      <c r="S52" s="1255"/>
      <c r="T52" s="1255"/>
      <c r="U52" s="97"/>
      <c r="V52" s="1255"/>
      <c r="W52" s="1255"/>
      <c r="X52" s="1255"/>
      <c r="Y52" s="1255"/>
      <c r="Z52" s="1255"/>
      <c r="AA52" s="1255"/>
      <c r="AB52" s="1255"/>
      <c r="AC52" s="1255"/>
      <c r="AD52" s="1255"/>
      <c r="AE52" s="1255"/>
      <c r="AF52" s="1255"/>
      <c r="AG52" s="1255"/>
      <c r="AH52" s="1255"/>
      <c r="AI52" s="1255"/>
      <c r="AJ52" s="1255"/>
      <c r="AK52" s="1255"/>
      <c r="AL52" s="1255"/>
      <c r="AM52" s="1255"/>
      <c r="AN52" s="1255"/>
      <c r="AO52" s="1255"/>
      <c r="AP52" s="1255"/>
      <c r="AQ52" s="1255"/>
      <c r="AR52" s="1255"/>
      <c r="AS52" s="1255"/>
      <c r="AT52" s="1255"/>
      <c r="AU52" s="97"/>
      <c r="AV52" s="97"/>
      <c r="AW52" s="97"/>
      <c r="AX52" s="97"/>
      <c r="AY52" s="97"/>
      <c r="AZ52" s="97"/>
      <c r="BA52" s="97"/>
      <c r="BB52" s="97"/>
      <c r="BC52" s="97"/>
      <c r="BD52" s="97"/>
      <c r="BE52" s="97"/>
      <c r="BF52" s="97"/>
      <c r="BG52" s="97"/>
      <c r="BH52" s="97"/>
      <c r="BI52" s="97"/>
      <c r="BJ52" s="81"/>
      <c r="BK52" s="86"/>
      <c r="BM52" s="1245"/>
    </row>
    <row r="53" spans="2:65" s="81" customFormat="1" ht="3" customHeight="1">
      <c r="B53" s="84"/>
      <c r="D53" s="105"/>
      <c r="E53" s="97"/>
      <c r="F53" s="105"/>
      <c r="G53" s="105"/>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K53" s="84"/>
      <c r="BM53" s="1245"/>
    </row>
    <row r="54" spans="2:65" ht="13.5" customHeight="1">
      <c r="B54" s="86"/>
      <c r="C54" s="81"/>
      <c r="D54" s="97"/>
      <c r="E54" s="97"/>
      <c r="F54" s="1255"/>
      <c r="G54" s="1255"/>
      <c r="H54" s="1255"/>
      <c r="I54" s="1255"/>
      <c r="J54" s="1255"/>
      <c r="K54" s="1255"/>
      <c r="L54" s="1255"/>
      <c r="M54" s="1255"/>
      <c r="N54" s="1255"/>
      <c r="O54" s="1255"/>
      <c r="P54" s="1255"/>
      <c r="Q54" s="1255"/>
      <c r="R54" s="1255"/>
      <c r="S54" s="1255"/>
      <c r="T54" s="1255"/>
      <c r="U54" s="97"/>
      <c r="V54" s="1255"/>
      <c r="W54" s="1255"/>
      <c r="X54" s="1255"/>
      <c r="Y54" s="1255"/>
      <c r="Z54" s="1255"/>
      <c r="AA54" s="1255"/>
      <c r="AB54" s="1255"/>
      <c r="AC54" s="1255"/>
      <c r="AD54" s="1255"/>
      <c r="AE54" s="1255"/>
      <c r="AF54" s="1255"/>
      <c r="AG54" s="1255"/>
      <c r="AH54" s="1255"/>
      <c r="AI54" s="1255"/>
      <c r="AJ54" s="1255"/>
      <c r="AK54" s="1255"/>
      <c r="AL54" s="1255"/>
      <c r="AM54" s="1255"/>
      <c r="AN54" s="1255"/>
      <c r="AO54" s="1255"/>
      <c r="AP54" s="1255"/>
      <c r="AQ54" s="1255"/>
      <c r="AR54" s="1255"/>
      <c r="AS54" s="1255"/>
      <c r="AT54" s="1255"/>
      <c r="AU54" s="97"/>
      <c r="AV54" s="1256"/>
      <c r="AW54" s="1256"/>
      <c r="AX54" s="1256"/>
      <c r="AY54" s="1256"/>
      <c r="AZ54" s="1256"/>
      <c r="BA54" s="1256"/>
      <c r="BB54" s="1256"/>
      <c r="BC54" s="97"/>
      <c r="BD54" s="1256"/>
      <c r="BE54" s="1256"/>
      <c r="BF54" s="1256"/>
      <c r="BG54" s="1256"/>
      <c r="BH54" s="1256"/>
      <c r="BI54" s="1256"/>
      <c r="BJ54" s="81"/>
      <c r="BK54" s="86"/>
      <c r="BM54" s="1245"/>
    </row>
    <row r="55" spans="2:65" ht="6.75" customHeight="1">
      <c r="B55" s="86"/>
      <c r="C55" s="81"/>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81"/>
      <c r="BK55" s="86"/>
      <c r="BM55" s="1245"/>
    </row>
    <row r="56" spans="2:65" ht="12.75">
      <c r="B56" s="86"/>
      <c r="C56" s="81"/>
      <c r="D56" s="105" t="s">
        <v>833</v>
      </c>
      <c r="E56" s="97"/>
      <c r="F56" s="1248"/>
      <c r="G56" s="1248"/>
      <c r="H56" s="1248"/>
      <c r="I56" s="1248"/>
      <c r="J56" s="1248"/>
      <c r="K56" s="1248"/>
      <c r="L56" s="1248"/>
      <c r="M56" s="1248"/>
      <c r="N56" s="1248"/>
      <c r="O56" s="97"/>
      <c r="P56" s="1249"/>
      <c r="Q56" s="1249"/>
      <c r="R56" s="1249"/>
      <c r="S56" s="1249"/>
      <c r="T56" s="1249"/>
      <c r="U56" s="97"/>
      <c r="V56" s="1249"/>
      <c r="W56" s="1249"/>
      <c r="X56" s="1249"/>
      <c r="Y56" s="1249"/>
      <c r="Z56" s="1249"/>
      <c r="AA56" s="1249"/>
      <c r="AB56" s="1249"/>
      <c r="AC56" s="1249"/>
      <c r="AD56" s="1249"/>
      <c r="AE56" s="1249"/>
      <c r="AF56" s="1249"/>
      <c r="AG56" s="1249"/>
      <c r="AH56" s="1249"/>
      <c r="AI56" s="1249"/>
      <c r="AJ56" s="1249"/>
      <c r="AK56" s="1249"/>
      <c r="AL56" s="1249"/>
      <c r="AM56" s="1249"/>
      <c r="AN56" s="1249"/>
      <c r="AO56" s="1249"/>
      <c r="AP56" s="1249"/>
      <c r="AQ56" s="1249"/>
      <c r="AR56" s="1249"/>
      <c r="AS56" s="1249"/>
      <c r="AT56" s="1249"/>
      <c r="AU56" s="97"/>
      <c r="AV56" s="97"/>
      <c r="AW56" s="97"/>
      <c r="AX56" s="97"/>
      <c r="AY56" s="97"/>
      <c r="AZ56" s="97"/>
      <c r="BA56" s="97"/>
      <c r="BB56" s="97"/>
      <c r="BC56" s="97"/>
      <c r="BD56" s="97"/>
      <c r="BE56" s="97"/>
      <c r="BF56" s="97"/>
      <c r="BG56" s="97"/>
      <c r="BH56" s="97"/>
      <c r="BI56" s="97"/>
      <c r="BJ56" s="81"/>
      <c r="BK56" s="86"/>
      <c r="BM56" s="1245"/>
    </row>
    <row r="57" spans="2:65" s="81" customFormat="1" ht="3" customHeight="1">
      <c r="B57" s="84"/>
      <c r="D57" s="105"/>
      <c r="E57" s="97"/>
      <c r="F57" s="105"/>
      <c r="G57" s="105"/>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K57" s="84"/>
      <c r="BM57" s="1245"/>
    </row>
    <row r="58" spans="2:65" ht="13.5" customHeight="1">
      <c r="B58" s="86"/>
      <c r="C58" s="81"/>
      <c r="D58" s="97"/>
      <c r="E58" s="97"/>
      <c r="F58" s="1249"/>
      <c r="G58" s="1249"/>
      <c r="H58" s="1249"/>
      <c r="I58" s="1249"/>
      <c r="J58" s="1249"/>
      <c r="K58" s="1249"/>
      <c r="L58" s="1249"/>
      <c r="M58" s="1249"/>
      <c r="N58" s="1249"/>
      <c r="O58" s="1249"/>
      <c r="P58" s="1249"/>
      <c r="Q58" s="1249"/>
      <c r="R58" s="1249"/>
      <c r="S58" s="1249"/>
      <c r="T58" s="1249"/>
      <c r="U58" s="97"/>
      <c r="V58" s="1249"/>
      <c r="W58" s="1249"/>
      <c r="X58" s="1249"/>
      <c r="Y58" s="1249"/>
      <c r="Z58" s="1249"/>
      <c r="AA58" s="1249"/>
      <c r="AB58" s="1249"/>
      <c r="AC58" s="1249"/>
      <c r="AD58" s="1249"/>
      <c r="AE58" s="1249"/>
      <c r="AF58" s="1249"/>
      <c r="AG58" s="1249"/>
      <c r="AH58" s="1249"/>
      <c r="AI58" s="1249"/>
      <c r="AJ58" s="1249"/>
      <c r="AK58" s="1249"/>
      <c r="AL58" s="1249"/>
      <c r="AM58" s="1249"/>
      <c r="AN58" s="1249"/>
      <c r="AO58" s="1249"/>
      <c r="AP58" s="1249"/>
      <c r="AQ58" s="1249"/>
      <c r="AR58" s="1249"/>
      <c r="AS58" s="1249"/>
      <c r="AT58" s="1249"/>
      <c r="AU58" s="97"/>
      <c r="AV58" s="1247"/>
      <c r="AW58" s="1247"/>
      <c r="AX58" s="1247"/>
      <c r="AY58" s="1247"/>
      <c r="AZ58" s="1247"/>
      <c r="BA58" s="1247"/>
      <c r="BB58" s="1247"/>
      <c r="BC58" s="97"/>
      <c r="BD58" s="1247"/>
      <c r="BE58" s="1247"/>
      <c r="BF58" s="1247"/>
      <c r="BG58" s="1247"/>
      <c r="BH58" s="1247"/>
      <c r="BI58" s="1247"/>
      <c r="BJ58" s="81"/>
      <c r="BK58" s="86"/>
      <c r="BM58" s="1245"/>
    </row>
    <row r="59" spans="2:65" ht="6.75" customHeight="1">
      <c r="B59" s="86"/>
      <c r="C59" s="81"/>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81"/>
      <c r="BK59" s="86"/>
      <c r="BM59" s="1245"/>
    </row>
    <row r="60" spans="2:65" ht="12.75">
      <c r="B60" s="86"/>
      <c r="C60" s="81"/>
      <c r="D60" s="105" t="s">
        <v>834</v>
      </c>
      <c r="E60" s="97"/>
      <c r="F60" s="1248"/>
      <c r="G60" s="1248"/>
      <c r="H60" s="1248"/>
      <c r="I60" s="1248"/>
      <c r="J60" s="1248"/>
      <c r="K60" s="1248"/>
      <c r="L60" s="1248"/>
      <c r="M60" s="1248"/>
      <c r="N60" s="1248"/>
      <c r="O60" s="97"/>
      <c r="P60" s="1249"/>
      <c r="Q60" s="1249"/>
      <c r="R60" s="1249"/>
      <c r="S60" s="1249"/>
      <c r="T60" s="1249"/>
      <c r="U60" s="97"/>
      <c r="V60" s="1249"/>
      <c r="W60" s="1249"/>
      <c r="X60" s="1249"/>
      <c r="Y60" s="1249"/>
      <c r="Z60" s="1249"/>
      <c r="AA60" s="1249"/>
      <c r="AB60" s="1249"/>
      <c r="AC60" s="1249"/>
      <c r="AD60" s="1249"/>
      <c r="AE60" s="1249"/>
      <c r="AF60" s="1249"/>
      <c r="AG60" s="1249"/>
      <c r="AH60" s="1249"/>
      <c r="AI60" s="1249"/>
      <c r="AJ60" s="1249"/>
      <c r="AK60" s="1249"/>
      <c r="AL60" s="1249"/>
      <c r="AM60" s="1249"/>
      <c r="AN60" s="1249"/>
      <c r="AO60" s="1249"/>
      <c r="AP60" s="1249"/>
      <c r="AQ60" s="1249"/>
      <c r="AR60" s="1249"/>
      <c r="AS60" s="1249"/>
      <c r="AT60" s="1249"/>
      <c r="AU60" s="97"/>
      <c r="AV60" s="97"/>
      <c r="AW60" s="97"/>
      <c r="AX60" s="97"/>
      <c r="AY60" s="97"/>
      <c r="AZ60" s="97"/>
      <c r="BA60" s="97"/>
      <c r="BB60" s="97"/>
      <c r="BC60" s="97"/>
      <c r="BD60" s="97"/>
      <c r="BE60" s="97"/>
      <c r="BF60" s="97"/>
      <c r="BG60" s="97"/>
      <c r="BH60" s="97"/>
      <c r="BI60" s="97"/>
      <c r="BJ60" s="81"/>
      <c r="BK60" s="86"/>
      <c r="BM60" s="1245"/>
    </row>
    <row r="61" spans="2:65" s="81" customFormat="1" ht="3" customHeight="1">
      <c r="B61" s="84"/>
      <c r="D61" s="105"/>
      <c r="E61" s="97"/>
      <c r="F61" s="105"/>
      <c r="G61" s="105"/>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K61" s="84"/>
      <c r="BM61" s="1245"/>
    </row>
    <row r="62" spans="2:65" ht="13.5" customHeight="1">
      <c r="B62" s="86"/>
      <c r="C62" s="81"/>
      <c r="D62" s="97"/>
      <c r="E62" s="97"/>
      <c r="F62" s="1249"/>
      <c r="G62" s="1249"/>
      <c r="H62" s="1249"/>
      <c r="I62" s="1249"/>
      <c r="J62" s="1249"/>
      <c r="K62" s="1249"/>
      <c r="L62" s="1249"/>
      <c r="M62" s="1249"/>
      <c r="N62" s="1249"/>
      <c r="O62" s="1249"/>
      <c r="P62" s="1249"/>
      <c r="Q62" s="1249"/>
      <c r="R62" s="1249"/>
      <c r="S62" s="1249"/>
      <c r="T62" s="1249"/>
      <c r="U62" s="97"/>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97"/>
      <c r="AV62" s="1247"/>
      <c r="AW62" s="1247"/>
      <c r="AX62" s="1247"/>
      <c r="AY62" s="1247"/>
      <c r="AZ62" s="1247"/>
      <c r="BA62" s="1247"/>
      <c r="BB62" s="1247"/>
      <c r="BC62" s="97"/>
      <c r="BD62" s="1247"/>
      <c r="BE62" s="1247"/>
      <c r="BF62" s="1247"/>
      <c r="BG62" s="1247"/>
      <c r="BH62" s="1247"/>
      <c r="BI62" s="1247"/>
      <c r="BJ62" s="81"/>
      <c r="BK62" s="86"/>
      <c r="BM62" s="1245"/>
    </row>
    <row r="63" spans="2:65" ht="6.75" customHeight="1">
      <c r="B63" s="86"/>
      <c r="C63" s="81"/>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81"/>
      <c r="BK63" s="86"/>
      <c r="BM63" s="1245"/>
    </row>
    <row r="64" spans="2:65" ht="12.75">
      <c r="B64" s="86"/>
      <c r="C64" s="81"/>
      <c r="D64" s="105" t="s">
        <v>835</v>
      </c>
      <c r="E64" s="97"/>
      <c r="F64" s="1248"/>
      <c r="G64" s="1248"/>
      <c r="H64" s="1248"/>
      <c r="I64" s="1248"/>
      <c r="J64" s="1248"/>
      <c r="K64" s="1248"/>
      <c r="L64" s="1248"/>
      <c r="M64" s="1248"/>
      <c r="N64" s="1248"/>
      <c r="O64" s="97"/>
      <c r="P64" s="1249"/>
      <c r="Q64" s="1249"/>
      <c r="R64" s="1249"/>
      <c r="S64" s="1249"/>
      <c r="T64" s="1249"/>
      <c r="U64" s="97"/>
      <c r="V64" s="1249"/>
      <c r="W64" s="1249"/>
      <c r="X64" s="1249"/>
      <c r="Y64" s="1249"/>
      <c r="Z64" s="1249"/>
      <c r="AA64" s="1249"/>
      <c r="AB64" s="1249"/>
      <c r="AC64" s="1249"/>
      <c r="AD64" s="1249"/>
      <c r="AE64" s="1249"/>
      <c r="AF64" s="1249"/>
      <c r="AG64" s="1249"/>
      <c r="AH64" s="1249"/>
      <c r="AI64" s="1249"/>
      <c r="AJ64" s="1249"/>
      <c r="AK64" s="1249"/>
      <c r="AL64" s="1249"/>
      <c r="AM64" s="1249"/>
      <c r="AN64" s="1249"/>
      <c r="AO64" s="1249"/>
      <c r="AP64" s="1249"/>
      <c r="AQ64" s="1249"/>
      <c r="AR64" s="1249"/>
      <c r="AS64" s="1249"/>
      <c r="AT64" s="1249"/>
      <c r="AU64" s="97"/>
      <c r="AV64" s="97"/>
      <c r="AW64" s="97"/>
      <c r="AX64" s="97"/>
      <c r="AY64" s="97"/>
      <c r="AZ64" s="97"/>
      <c r="BA64" s="97"/>
      <c r="BB64" s="97"/>
      <c r="BC64" s="97"/>
      <c r="BD64" s="97"/>
      <c r="BE64" s="97"/>
      <c r="BF64" s="97"/>
      <c r="BG64" s="97"/>
      <c r="BH64" s="97"/>
      <c r="BI64" s="97"/>
      <c r="BJ64" s="81"/>
      <c r="BK64" s="86"/>
      <c r="BM64" s="1245"/>
    </row>
    <row r="65" spans="2:65" s="81" customFormat="1" ht="3" customHeight="1">
      <c r="B65" s="84"/>
      <c r="D65" s="105"/>
      <c r="E65" s="97"/>
      <c r="F65" s="105"/>
      <c r="G65" s="105"/>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K65" s="84"/>
      <c r="BM65" s="1246"/>
    </row>
    <row r="66" spans="2:65" ht="13.5" customHeight="1">
      <c r="B66" s="86"/>
      <c r="C66" s="81"/>
      <c r="D66" s="97"/>
      <c r="E66" s="97"/>
      <c r="F66" s="1249"/>
      <c r="G66" s="1249"/>
      <c r="H66" s="1249"/>
      <c r="I66" s="1249"/>
      <c r="J66" s="1249"/>
      <c r="K66" s="1249"/>
      <c r="L66" s="1249"/>
      <c r="M66" s="1249"/>
      <c r="N66" s="1249"/>
      <c r="O66" s="1249"/>
      <c r="P66" s="1249"/>
      <c r="Q66" s="1249"/>
      <c r="R66" s="1249"/>
      <c r="S66" s="1249"/>
      <c r="T66" s="1249"/>
      <c r="U66" s="97"/>
      <c r="V66" s="1249"/>
      <c r="W66" s="1249"/>
      <c r="X66" s="1249"/>
      <c r="Y66" s="1249"/>
      <c r="Z66" s="1249"/>
      <c r="AA66" s="1249"/>
      <c r="AB66" s="1249"/>
      <c r="AC66" s="1249"/>
      <c r="AD66" s="1249"/>
      <c r="AE66" s="1249"/>
      <c r="AF66" s="1249"/>
      <c r="AG66" s="1249"/>
      <c r="AH66" s="1249"/>
      <c r="AI66" s="1249"/>
      <c r="AJ66" s="1249"/>
      <c r="AK66" s="1249"/>
      <c r="AL66" s="1249"/>
      <c r="AM66" s="1249"/>
      <c r="AN66" s="1249"/>
      <c r="AO66" s="1249"/>
      <c r="AP66" s="1249"/>
      <c r="AQ66" s="1249"/>
      <c r="AR66" s="1249"/>
      <c r="AS66" s="1249"/>
      <c r="AT66" s="1249"/>
      <c r="AU66" s="97"/>
      <c r="AV66" s="1247"/>
      <c r="AW66" s="1247"/>
      <c r="AX66" s="1247"/>
      <c r="AY66" s="1247"/>
      <c r="AZ66" s="1247"/>
      <c r="BA66" s="1247"/>
      <c r="BB66" s="1247"/>
      <c r="BC66" s="97"/>
      <c r="BD66" s="1247"/>
      <c r="BE66" s="1247"/>
      <c r="BF66" s="1247"/>
      <c r="BG66" s="1247"/>
      <c r="BH66" s="1247"/>
      <c r="BI66" s="1247"/>
      <c r="BJ66" s="81"/>
      <c r="BK66" s="86"/>
      <c r="BM66" s="1246"/>
    </row>
    <row r="67" spans="2:65" ht="6.75" customHeight="1">
      <c r="B67" s="86"/>
      <c r="C67" s="81"/>
      <c r="D67" s="97"/>
      <c r="E67" s="97"/>
      <c r="F67" s="97"/>
      <c r="G67" s="97"/>
      <c r="H67" s="97"/>
      <c r="I67" s="97"/>
      <c r="J67" s="97"/>
      <c r="K67" s="97"/>
      <c r="L67" s="97"/>
      <c r="M67" s="97"/>
      <c r="N67" s="97"/>
      <c r="O67" s="97"/>
      <c r="P67" s="97"/>
      <c r="Q67" s="106"/>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81"/>
      <c r="BK67" s="86"/>
      <c r="BM67" s="1246"/>
    </row>
    <row r="68" spans="2:65" ht="12.75">
      <c r="B68" s="86"/>
      <c r="C68" s="81"/>
      <c r="D68" s="105" t="s">
        <v>836</v>
      </c>
      <c r="E68" s="97"/>
      <c r="F68" s="1248"/>
      <c r="G68" s="1248"/>
      <c r="H68" s="1248"/>
      <c r="I68" s="1248"/>
      <c r="J68" s="1248"/>
      <c r="K68" s="1248"/>
      <c r="L68" s="1248"/>
      <c r="M68" s="1248"/>
      <c r="N68" s="1248"/>
      <c r="O68" s="97"/>
      <c r="P68" s="1249"/>
      <c r="Q68" s="1249"/>
      <c r="R68" s="1249"/>
      <c r="S68" s="1249"/>
      <c r="T68" s="1249"/>
      <c r="U68" s="97"/>
      <c r="V68" s="1249"/>
      <c r="W68" s="1249"/>
      <c r="X68" s="1249"/>
      <c r="Y68" s="1249"/>
      <c r="Z68" s="1249"/>
      <c r="AA68" s="1249"/>
      <c r="AB68" s="1249"/>
      <c r="AC68" s="1249"/>
      <c r="AD68" s="1249"/>
      <c r="AE68" s="1249"/>
      <c r="AF68" s="1249"/>
      <c r="AG68" s="1249"/>
      <c r="AH68" s="1249"/>
      <c r="AI68" s="1249"/>
      <c r="AJ68" s="1249"/>
      <c r="AK68" s="1249"/>
      <c r="AL68" s="1249"/>
      <c r="AM68" s="1249"/>
      <c r="AN68" s="1249"/>
      <c r="AO68" s="1249"/>
      <c r="AP68" s="1249"/>
      <c r="AQ68" s="1249"/>
      <c r="AR68" s="1249"/>
      <c r="AS68" s="1249"/>
      <c r="AT68" s="1249"/>
      <c r="AU68" s="97"/>
      <c r="AV68" s="97"/>
      <c r="AW68" s="97"/>
      <c r="AX68" s="97"/>
      <c r="AY68" s="97"/>
      <c r="AZ68" s="97"/>
      <c r="BA68" s="97"/>
      <c r="BB68" s="97"/>
      <c r="BC68" s="97"/>
      <c r="BD68" s="97"/>
      <c r="BE68" s="97"/>
      <c r="BF68" s="97"/>
      <c r="BG68" s="97"/>
      <c r="BH68" s="97"/>
      <c r="BI68" s="97"/>
      <c r="BJ68" s="81"/>
      <c r="BK68" s="86"/>
      <c r="BM68" s="1246"/>
    </row>
    <row r="69" spans="2:65" s="81" customFormat="1" ht="3" customHeight="1">
      <c r="B69" s="84"/>
      <c r="D69" s="105"/>
      <c r="E69" s="97"/>
      <c r="F69" s="105"/>
      <c r="G69" s="105"/>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K69" s="84"/>
      <c r="BM69" s="1246"/>
    </row>
    <row r="70" spans="2:65" ht="13.5" customHeight="1">
      <c r="B70" s="86"/>
      <c r="C70" s="81"/>
      <c r="D70" s="97"/>
      <c r="E70" s="97"/>
      <c r="F70" s="1249"/>
      <c r="G70" s="1249"/>
      <c r="H70" s="1249"/>
      <c r="I70" s="1249"/>
      <c r="J70" s="1249"/>
      <c r="K70" s="1249"/>
      <c r="L70" s="1249"/>
      <c r="M70" s="1249"/>
      <c r="N70" s="1249"/>
      <c r="O70" s="1249"/>
      <c r="P70" s="1249"/>
      <c r="Q70" s="1249"/>
      <c r="R70" s="1249"/>
      <c r="S70" s="1249"/>
      <c r="T70" s="1249"/>
      <c r="U70" s="97"/>
      <c r="V70" s="1249"/>
      <c r="W70" s="1249"/>
      <c r="X70" s="1249"/>
      <c r="Y70" s="1249"/>
      <c r="Z70" s="1249"/>
      <c r="AA70" s="1249"/>
      <c r="AB70" s="1249"/>
      <c r="AC70" s="1249"/>
      <c r="AD70" s="1249"/>
      <c r="AE70" s="1249"/>
      <c r="AF70" s="1249"/>
      <c r="AG70" s="1249"/>
      <c r="AH70" s="1249"/>
      <c r="AI70" s="1249"/>
      <c r="AJ70" s="1249"/>
      <c r="AK70" s="1249"/>
      <c r="AL70" s="1249"/>
      <c r="AM70" s="1249"/>
      <c r="AN70" s="1249"/>
      <c r="AO70" s="1249"/>
      <c r="AP70" s="1249"/>
      <c r="AQ70" s="1249"/>
      <c r="AR70" s="1249"/>
      <c r="AS70" s="1249"/>
      <c r="AT70" s="1249"/>
      <c r="AU70" s="97"/>
      <c r="AV70" s="1247"/>
      <c r="AW70" s="1247"/>
      <c r="AX70" s="1247"/>
      <c r="AY70" s="1247"/>
      <c r="AZ70" s="1247"/>
      <c r="BA70" s="1247"/>
      <c r="BB70" s="1247"/>
      <c r="BC70" s="97"/>
      <c r="BD70" s="1247"/>
      <c r="BE70" s="1247"/>
      <c r="BF70" s="1247"/>
      <c r="BG70" s="1247"/>
      <c r="BH70" s="1247"/>
      <c r="BI70" s="1247"/>
      <c r="BJ70" s="81"/>
      <c r="BK70" s="86"/>
      <c r="BM70" s="1246"/>
    </row>
    <row r="71" spans="2:65" ht="6.75" customHeight="1">
      <c r="B71" s="86"/>
      <c r="C71" s="81"/>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81"/>
      <c r="BK71" s="86"/>
      <c r="BM71" s="1246"/>
    </row>
    <row r="72" spans="2:65" ht="12.75">
      <c r="B72" s="86"/>
      <c r="C72" s="81"/>
      <c r="D72" s="105" t="s">
        <v>837</v>
      </c>
      <c r="E72" s="97"/>
      <c r="F72" s="1248"/>
      <c r="G72" s="1248"/>
      <c r="H72" s="1248"/>
      <c r="I72" s="1248"/>
      <c r="J72" s="1248"/>
      <c r="K72" s="1248"/>
      <c r="L72" s="1248"/>
      <c r="M72" s="1248"/>
      <c r="N72" s="1248"/>
      <c r="O72" s="97"/>
      <c r="P72" s="1249"/>
      <c r="Q72" s="1249"/>
      <c r="R72" s="1249"/>
      <c r="S72" s="1249"/>
      <c r="T72" s="1249"/>
      <c r="U72" s="97"/>
      <c r="V72" s="1249"/>
      <c r="W72" s="1249"/>
      <c r="X72" s="1249"/>
      <c r="Y72" s="1249"/>
      <c r="Z72" s="1249"/>
      <c r="AA72" s="1249"/>
      <c r="AB72" s="1249"/>
      <c r="AC72" s="1249"/>
      <c r="AD72" s="1249"/>
      <c r="AE72" s="1249"/>
      <c r="AF72" s="1249"/>
      <c r="AG72" s="1249"/>
      <c r="AH72" s="1249"/>
      <c r="AI72" s="1249"/>
      <c r="AJ72" s="1249"/>
      <c r="AK72" s="1249"/>
      <c r="AL72" s="1249"/>
      <c r="AM72" s="1249"/>
      <c r="AN72" s="1249"/>
      <c r="AO72" s="1249"/>
      <c r="AP72" s="1249"/>
      <c r="AQ72" s="1249"/>
      <c r="AR72" s="1249"/>
      <c r="AS72" s="1249"/>
      <c r="AT72" s="1249"/>
      <c r="AU72" s="97"/>
      <c r="AV72" s="97"/>
      <c r="AW72" s="97"/>
      <c r="AX72" s="97"/>
      <c r="AY72" s="97"/>
      <c r="AZ72" s="97"/>
      <c r="BA72" s="97"/>
      <c r="BB72" s="97"/>
      <c r="BC72" s="97"/>
      <c r="BD72" s="97"/>
      <c r="BE72" s="97"/>
      <c r="BF72" s="97"/>
      <c r="BG72" s="97"/>
      <c r="BH72" s="97"/>
      <c r="BI72" s="97"/>
      <c r="BJ72" s="81"/>
      <c r="BK72" s="86"/>
      <c r="BM72" s="1246"/>
    </row>
    <row r="73" spans="2:65" s="81" customFormat="1" ht="3" customHeight="1">
      <c r="B73" s="84"/>
      <c r="D73" s="105"/>
      <c r="E73" s="97"/>
      <c r="F73" s="105"/>
      <c r="G73" s="105"/>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K73" s="84"/>
      <c r="BM73" s="1246"/>
    </row>
    <row r="74" spans="2:65" ht="13.5" customHeight="1">
      <c r="B74" s="86"/>
      <c r="C74" s="81"/>
      <c r="D74" s="97"/>
      <c r="E74" s="97"/>
      <c r="F74" s="1249"/>
      <c r="G74" s="1249"/>
      <c r="H74" s="1249"/>
      <c r="I74" s="1249"/>
      <c r="J74" s="1249"/>
      <c r="K74" s="1249"/>
      <c r="L74" s="1249"/>
      <c r="M74" s="1249"/>
      <c r="N74" s="1249"/>
      <c r="O74" s="1249"/>
      <c r="P74" s="1249"/>
      <c r="Q74" s="1249"/>
      <c r="R74" s="1249"/>
      <c r="S74" s="1249"/>
      <c r="T74" s="1249"/>
      <c r="U74" s="97"/>
      <c r="V74" s="1249"/>
      <c r="W74" s="1249"/>
      <c r="X74" s="1249"/>
      <c r="Y74" s="1249"/>
      <c r="Z74" s="1249"/>
      <c r="AA74" s="1249"/>
      <c r="AB74" s="1249"/>
      <c r="AC74" s="1249"/>
      <c r="AD74" s="1249"/>
      <c r="AE74" s="1249"/>
      <c r="AF74" s="1249"/>
      <c r="AG74" s="1249"/>
      <c r="AH74" s="1249"/>
      <c r="AI74" s="1249"/>
      <c r="AJ74" s="1249"/>
      <c r="AK74" s="1249"/>
      <c r="AL74" s="1249"/>
      <c r="AM74" s="1249"/>
      <c r="AN74" s="1249"/>
      <c r="AO74" s="1249"/>
      <c r="AP74" s="1249"/>
      <c r="AQ74" s="1249"/>
      <c r="AR74" s="1249"/>
      <c r="AS74" s="1249"/>
      <c r="AT74" s="1249"/>
      <c r="AU74" s="97"/>
      <c r="AV74" s="1247"/>
      <c r="AW74" s="1247"/>
      <c r="AX74" s="1247"/>
      <c r="AY74" s="1247"/>
      <c r="AZ74" s="1247"/>
      <c r="BA74" s="1247"/>
      <c r="BB74" s="1247"/>
      <c r="BC74" s="97"/>
      <c r="BD74" s="1247"/>
      <c r="BE74" s="1247"/>
      <c r="BF74" s="1247"/>
      <c r="BG74" s="1247"/>
      <c r="BH74" s="1247"/>
      <c r="BI74" s="1247"/>
      <c r="BJ74" s="81"/>
      <c r="BK74" s="86"/>
      <c r="BM74" s="1246"/>
    </row>
    <row r="75" spans="2:65" ht="6.75" customHeight="1">
      <c r="B75" s="86"/>
      <c r="C75" s="81"/>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81"/>
      <c r="BK75" s="86"/>
      <c r="BM75" s="1246"/>
    </row>
    <row r="76" spans="2:65" ht="12.75">
      <c r="B76" s="86"/>
      <c r="C76" s="81"/>
      <c r="D76" s="105" t="s">
        <v>838</v>
      </c>
      <c r="E76" s="97"/>
      <c r="F76" s="1248"/>
      <c r="G76" s="1248"/>
      <c r="H76" s="1248"/>
      <c r="I76" s="1248"/>
      <c r="J76" s="1248"/>
      <c r="K76" s="1248"/>
      <c r="L76" s="1248"/>
      <c r="M76" s="1248"/>
      <c r="N76" s="1248"/>
      <c r="O76" s="97"/>
      <c r="P76" s="1249"/>
      <c r="Q76" s="1249"/>
      <c r="R76" s="1249"/>
      <c r="S76" s="1249"/>
      <c r="T76" s="1249"/>
      <c r="U76" s="97"/>
      <c r="V76" s="1249"/>
      <c r="W76" s="1249"/>
      <c r="X76" s="1249"/>
      <c r="Y76" s="1249"/>
      <c r="Z76" s="1249"/>
      <c r="AA76" s="1249"/>
      <c r="AB76" s="1249"/>
      <c r="AC76" s="1249"/>
      <c r="AD76" s="1249"/>
      <c r="AE76" s="1249"/>
      <c r="AF76" s="1249"/>
      <c r="AG76" s="1249"/>
      <c r="AH76" s="1249"/>
      <c r="AI76" s="1249"/>
      <c r="AJ76" s="1249"/>
      <c r="AK76" s="1249"/>
      <c r="AL76" s="1249"/>
      <c r="AM76" s="1249"/>
      <c r="AN76" s="1249"/>
      <c r="AO76" s="1249"/>
      <c r="AP76" s="1249"/>
      <c r="AQ76" s="1249"/>
      <c r="AR76" s="1249"/>
      <c r="AS76" s="1249"/>
      <c r="AT76" s="1249"/>
      <c r="AU76" s="97"/>
      <c r="AV76" s="97"/>
      <c r="AW76" s="97"/>
      <c r="AX76" s="97"/>
      <c r="AY76" s="97"/>
      <c r="AZ76" s="97"/>
      <c r="BA76" s="97"/>
      <c r="BB76" s="97"/>
      <c r="BC76" s="97"/>
      <c r="BD76" s="97"/>
      <c r="BE76" s="97"/>
      <c r="BF76" s="97"/>
      <c r="BG76" s="97"/>
      <c r="BH76" s="97"/>
      <c r="BI76" s="97"/>
      <c r="BJ76" s="81"/>
      <c r="BK76" s="86"/>
      <c r="BM76" s="1246"/>
    </row>
    <row r="77" spans="2:65" s="81" customFormat="1" ht="3" customHeight="1">
      <c r="B77" s="84"/>
      <c r="D77" s="105"/>
      <c r="E77" s="97"/>
      <c r="F77" s="105"/>
      <c r="G77" s="105"/>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K77" s="84"/>
      <c r="BM77" s="1246"/>
    </row>
    <row r="78" spans="2:65" ht="13.5" customHeight="1">
      <c r="B78" s="86"/>
      <c r="C78" s="81"/>
      <c r="D78" s="97"/>
      <c r="E78" s="97"/>
      <c r="F78" s="1249"/>
      <c r="G78" s="1249"/>
      <c r="H78" s="1249"/>
      <c r="I78" s="1249"/>
      <c r="J78" s="1249"/>
      <c r="K78" s="1249"/>
      <c r="L78" s="1249"/>
      <c r="M78" s="1249"/>
      <c r="N78" s="1249"/>
      <c r="O78" s="1249"/>
      <c r="P78" s="1249"/>
      <c r="Q78" s="1249"/>
      <c r="R78" s="1249"/>
      <c r="S78" s="1249"/>
      <c r="T78" s="1249"/>
      <c r="U78" s="97"/>
      <c r="V78" s="1249"/>
      <c r="W78" s="1249"/>
      <c r="X78" s="1249"/>
      <c r="Y78" s="1249"/>
      <c r="Z78" s="1249"/>
      <c r="AA78" s="1249"/>
      <c r="AB78" s="1249"/>
      <c r="AC78" s="1249"/>
      <c r="AD78" s="1249"/>
      <c r="AE78" s="1249"/>
      <c r="AF78" s="1249"/>
      <c r="AG78" s="1249"/>
      <c r="AH78" s="1249"/>
      <c r="AI78" s="1249"/>
      <c r="AJ78" s="1249"/>
      <c r="AK78" s="1249"/>
      <c r="AL78" s="1249"/>
      <c r="AM78" s="1249"/>
      <c r="AN78" s="1249"/>
      <c r="AO78" s="1249"/>
      <c r="AP78" s="1249"/>
      <c r="AQ78" s="1249"/>
      <c r="AR78" s="1249"/>
      <c r="AS78" s="1249"/>
      <c r="AT78" s="1249"/>
      <c r="AU78" s="97"/>
      <c r="AV78" s="1247"/>
      <c r="AW78" s="1247"/>
      <c r="AX78" s="1247"/>
      <c r="AY78" s="1247"/>
      <c r="AZ78" s="1247"/>
      <c r="BA78" s="1247"/>
      <c r="BB78" s="1247"/>
      <c r="BC78" s="97"/>
      <c r="BD78" s="1247"/>
      <c r="BE78" s="1247"/>
      <c r="BF78" s="1247"/>
      <c r="BG78" s="1247"/>
      <c r="BH78" s="1247"/>
      <c r="BI78" s="1247"/>
      <c r="BJ78" s="81"/>
      <c r="BK78" s="86"/>
      <c r="BM78" s="1246"/>
    </row>
    <row r="79" spans="2:65" ht="6.75" customHeight="1">
      <c r="B79" s="86"/>
      <c r="C79" s="81"/>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81"/>
      <c r="BK79" s="86"/>
      <c r="BM79" s="1246"/>
    </row>
    <row r="80" spans="2:65" ht="12.75">
      <c r="B80" s="86"/>
      <c r="C80" s="81"/>
      <c r="D80" s="105" t="s">
        <v>839</v>
      </c>
      <c r="E80" s="97"/>
      <c r="F80" s="1248"/>
      <c r="G80" s="1248"/>
      <c r="H80" s="1248"/>
      <c r="I80" s="1248"/>
      <c r="J80" s="1248"/>
      <c r="K80" s="1248"/>
      <c r="L80" s="1248"/>
      <c r="M80" s="1248"/>
      <c r="N80" s="1248"/>
      <c r="O80" s="97"/>
      <c r="P80" s="1249"/>
      <c r="Q80" s="1249"/>
      <c r="R80" s="1249"/>
      <c r="S80" s="1249"/>
      <c r="T80" s="1249"/>
      <c r="U80" s="97"/>
      <c r="V80" s="1249"/>
      <c r="W80" s="1249"/>
      <c r="X80" s="1249"/>
      <c r="Y80" s="1249"/>
      <c r="Z80" s="1249"/>
      <c r="AA80" s="1249"/>
      <c r="AB80" s="1249"/>
      <c r="AC80" s="1249"/>
      <c r="AD80" s="1249"/>
      <c r="AE80" s="1249"/>
      <c r="AF80" s="1249"/>
      <c r="AG80" s="1249"/>
      <c r="AH80" s="1249"/>
      <c r="AI80" s="1249"/>
      <c r="AJ80" s="1249"/>
      <c r="AK80" s="1249"/>
      <c r="AL80" s="1249"/>
      <c r="AM80" s="1249"/>
      <c r="AN80" s="1249"/>
      <c r="AO80" s="1249"/>
      <c r="AP80" s="1249"/>
      <c r="AQ80" s="1249"/>
      <c r="AR80" s="1249"/>
      <c r="AS80" s="1249"/>
      <c r="AT80" s="1249"/>
      <c r="AU80" s="97"/>
      <c r="AV80" s="97"/>
      <c r="AW80" s="97"/>
      <c r="AX80" s="97"/>
      <c r="AY80" s="97"/>
      <c r="AZ80" s="97"/>
      <c r="BA80" s="97"/>
      <c r="BB80" s="97"/>
      <c r="BC80" s="97"/>
      <c r="BD80" s="97"/>
      <c r="BE80" s="97"/>
      <c r="BF80" s="97"/>
      <c r="BG80" s="97"/>
      <c r="BH80" s="97"/>
      <c r="BI80" s="97"/>
      <c r="BJ80" s="81"/>
      <c r="BK80" s="86"/>
      <c r="BM80" s="1246"/>
    </row>
    <row r="81" spans="2:65" s="81" customFormat="1" ht="3" customHeight="1">
      <c r="B81" s="84"/>
      <c r="D81" s="105"/>
      <c r="E81" s="97"/>
      <c r="F81" s="105"/>
      <c r="G81" s="105"/>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K81" s="84"/>
      <c r="BM81" s="1246"/>
    </row>
    <row r="82" spans="2:65" ht="13.5" customHeight="1">
      <c r="B82" s="86"/>
      <c r="C82" s="81"/>
      <c r="D82" s="97"/>
      <c r="E82" s="97"/>
      <c r="F82" s="1249"/>
      <c r="G82" s="1249"/>
      <c r="H82" s="1249"/>
      <c r="I82" s="1249"/>
      <c r="J82" s="1249"/>
      <c r="K82" s="1249"/>
      <c r="L82" s="1249"/>
      <c r="M82" s="1249"/>
      <c r="N82" s="1249"/>
      <c r="O82" s="1249"/>
      <c r="P82" s="1249"/>
      <c r="Q82" s="1249"/>
      <c r="R82" s="1249"/>
      <c r="S82" s="1249"/>
      <c r="T82" s="1249"/>
      <c r="U82" s="97"/>
      <c r="V82" s="1249"/>
      <c r="W82" s="1249"/>
      <c r="X82" s="1249"/>
      <c r="Y82" s="1249"/>
      <c r="Z82" s="1249"/>
      <c r="AA82" s="1249"/>
      <c r="AB82" s="1249"/>
      <c r="AC82" s="1249"/>
      <c r="AD82" s="1249"/>
      <c r="AE82" s="1249"/>
      <c r="AF82" s="1249"/>
      <c r="AG82" s="1249"/>
      <c r="AH82" s="1249"/>
      <c r="AI82" s="1249"/>
      <c r="AJ82" s="1249"/>
      <c r="AK82" s="1249"/>
      <c r="AL82" s="1249"/>
      <c r="AM82" s="1249"/>
      <c r="AN82" s="1249"/>
      <c r="AO82" s="1249"/>
      <c r="AP82" s="1249"/>
      <c r="AQ82" s="1249"/>
      <c r="AR82" s="1249"/>
      <c r="AS82" s="1249"/>
      <c r="AT82" s="1249"/>
      <c r="AU82" s="97"/>
      <c r="AV82" s="1247"/>
      <c r="AW82" s="1247"/>
      <c r="AX82" s="1247"/>
      <c r="AY82" s="1247"/>
      <c r="AZ82" s="1247"/>
      <c r="BA82" s="1247"/>
      <c r="BB82" s="1247"/>
      <c r="BC82" s="97"/>
      <c r="BD82" s="1247"/>
      <c r="BE82" s="1247"/>
      <c r="BF82" s="1247"/>
      <c r="BG82" s="1247"/>
      <c r="BH82" s="1247"/>
      <c r="BI82" s="1247"/>
      <c r="BJ82" s="81"/>
      <c r="BK82" s="86"/>
      <c r="BM82" s="1246"/>
    </row>
    <row r="83" spans="2:65" ht="5.25" customHeight="1">
      <c r="B83" s="86"/>
      <c r="C83" s="81"/>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81"/>
      <c r="BK83" s="86"/>
      <c r="BM83" s="1246"/>
    </row>
    <row r="84" spans="2:65" ht="15.75">
      <c r="B84" s="86"/>
      <c r="C84" s="81"/>
      <c r="D84" s="97"/>
      <c r="E84" s="97"/>
      <c r="F84" s="102"/>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107" t="s">
        <v>840</v>
      </c>
      <c r="AH84" s="97"/>
      <c r="AI84" s="97"/>
      <c r="AJ84" s="97"/>
      <c r="AK84" s="97"/>
      <c r="AL84" s="97"/>
      <c r="AM84" s="102"/>
      <c r="AN84" s="97"/>
      <c r="AO84" s="97"/>
      <c r="AP84" s="102"/>
      <c r="AQ84" s="97"/>
      <c r="AR84" s="1247">
        <f>SUM(AV45:BB82)</f>
        <v>0</v>
      </c>
      <c r="AS84" s="1247"/>
      <c r="AT84" s="1247"/>
      <c r="AU84" s="1247"/>
      <c r="AV84" s="1247"/>
      <c r="AW84" s="1247"/>
      <c r="AX84" s="1247"/>
      <c r="AY84" s="1247"/>
      <c r="AZ84" s="1247"/>
      <c r="BA84" s="1247"/>
      <c r="BB84" s="1247"/>
      <c r="BC84" s="97"/>
      <c r="BD84" s="1253"/>
      <c r="BE84" s="1253"/>
      <c r="BF84" s="1253"/>
      <c r="BG84" s="1253"/>
      <c r="BH84" s="1253"/>
      <c r="BI84" s="1253"/>
      <c r="BJ84" s="81"/>
      <c r="BK84" s="86"/>
      <c r="BM84" s="1246"/>
    </row>
    <row r="85" spans="2:65" ht="3.75" customHeight="1">
      <c r="B85" s="86"/>
      <c r="C85" s="81"/>
      <c r="D85" s="97"/>
      <c r="E85" s="97"/>
      <c r="F85" s="108"/>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102"/>
      <c r="AQ85" s="97"/>
      <c r="AR85" s="97"/>
      <c r="AS85" s="97"/>
      <c r="AT85" s="97"/>
      <c r="AU85" s="97"/>
      <c r="AV85" s="97"/>
      <c r="AW85" s="97"/>
      <c r="AX85" s="97"/>
      <c r="AY85" s="97"/>
      <c r="AZ85" s="97"/>
      <c r="BA85" s="97"/>
      <c r="BB85" s="97"/>
      <c r="BC85" s="97"/>
      <c r="BD85" s="97"/>
      <c r="BE85" s="97"/>
      <c r="BF85" s="97"/>
      <c r="BG85" s="97"/>
      <c r="BH85" s="97"/>
      <c r="BI85" s="97"/>
      <c r="BJ85" s="81"/>
      <c r="BK85" s="86"/>
      <c r="BM85" s="1246"/>
    </row>
    <row r="86" spans="2:65" ht="13.5" customHeight="1">
      <c r="B86" s="86"/>
      <c r="C86" s="81"/>
      <c r="D86" s="85"/>
      <c r="E86" s="85"/>
      <c r="F86" s="109" t="s">
        <v>841</v>
      </c>
      <c r="G86" s="85"/>
      <c r="H86" s="85"/>
      <c r="I86" s="85"/>
      <c r="J86" s="85"/>
      <c r="K86" s="85"/>
      <c r="L86" s="85"/>
      <c r="M86" s="85"/>
      <c r="N86" s="85"/>
      <c r="O86" s="85"/>
      <c r="P86" s="85"/>
      <c r="Q86" s="85"/>
      <c r="R86" s="85"/>
      <c r="S86" s="85"/>
      <c r="T86" s="85"/>
      <c r="U86" s="1251" t="str">
        <f>NostoWords</f>
        <v>RUPEES ONLY  </v>
      </c>
      <c r="V86" s="1251"/>
      <c r="W86" s="1251"/>
      <c r="X86" s="1251"/>
      <c r="Y86" s="1251"/>
      <c r="Z86" s="1251"/>
      <c r="AA86" s="1251"/>
      <c r="AB86" s="1251"/>
      <c r="AC86" s="1251"/>
      <c r="AD86" s="1251"/>
      <c r="AE86" s="1251"/>
      <c r="AF86" s="1251"/>
      <c r="AG86" s="1251"/>
      <c r="AH86" s="1251"/>
      <c r="AI86" s="1251"/>
      <c r="AJ86" s="1251"/>
      <c r="AK86" s="1251"/>
      <c r="AL86" s="1251"/>
      <c r="AM86" s="1251"/>
      <c r="AN86" s="1251"/>
      <c r="AO86" s="1251"/>
      <c r="AP86" s="1251"/>
      <c r="AQ86" s="1251"/>
      <c r="AR86" s="1251"/>
      <c r="AS86" s="1251"/>
      <c r="AT86" s="1251"/>
      <c r="AU86" s="1251"/>
      <c r="AV86" s="1251"/>
      <c r="AW86" s="1251"/>
      <c r="AX86" s="1251"/>
      <c r="AY86" s="1251"/>
      <c r="AZ86" s="81" t="s">
        <v>842</v>
      </c>
      <c r="BA86" s="81"/>
      <c r="BB86" s="81"/>
      <c r="BC86" s="1254">
        <f>'Cmpt''n'!AK80</f>
        <v>0</v>
      </c>
      <c r="BD86" s="1254"/>
      <c r="BE86" s="1254"/>
      <c r="BF86" s="1254"/>
      <c r="BG86" s="1254"/>
      <c r="BH86" s="1254"/>
      <c r="BI86" s="1254"/>
      <c r="BJ86" s="81"/>
      <c r="BK86" s="86"/>
      <c r="BM86" s="1246"/>
    </row>
    <row r="87" spans="2:65" ht="6.75" customHeight="1">
      <c r="B87" s="86"/>
      <c r="C87" s="81"/>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1"/>
      <c r="AT87" s="81"/>
      <c r="AU87" s="81"/>
      <c r="AV87" s="81"/>
      <c r="AW87" s="81"/>
      <c r="AX87" s="81"/>
      <c r="AY87" s="81"/>
      <c r="AZ87" s="81"/>
      <c r="BA87" s="81"/>
      <c r="BB87" s="81"/>
      <c r="BC87" s="81"/>
      <c r="BD87" s="81"/>
      <c r="BE87" s="81"/>
      <c r="BF87" s="81"/>
      <c r="BG87" s="81"/>
      <c r="BH87" s="81"/>
      <c r="BI87" s="81"/>
      <c r="BJ87" s="81"/>
      <c r="BK87" s="86"/>
      <c r="BM87" s="1246"/>
    </row>
    <row r="88" spans="2:65" ht="12.75" customHeight="1">
      <c r="B88" s="86"/>
      <c r="C88" s="81"/>
      <c r="D88" s="1252" t="s">
        <v>843</v>
      </c>
      <c r="E88" s="1252"/>
      <c r="F88" s="1252"/>
      <c r="G88" s="1252"/>
      <c r="H88" s="1252"/>
      <c r="I88" s="1252"/>
      <c r="J88" s="81"/>
      <c r="K88" s="94" t="s">
        <v>795</v>
      </c>
      <c r="L88" s="81" t="s">
        <v>844</v>
      </c>
      <c r="M88" s="81"/>
      <c r="N88" s="81"/>
      <c r="O88" s="81"/>
      <c r="R88" s="93"/>
      <c r="S88" s="110" t="s">
        <v>845</v>
      </c>
      <c r="T88" s="81"/>
      <c r="U88" s="81"/>
      <c r="V88" s="81"/>
      <c r="W88" s="81"/>
      <c r="X88" s="81"/>
      <c r="Y88" s="81"/>
      <c r="Z88" s="81"/>
      <c r="AA88" s="81"/>
      <c r="AB88" s="81"/>
      <c r="AC88" s="81"/>
      <c r="AD88" s="81"/>
      <c r="AE88" s="81"/>
      <c r="AF88" s="81"/>
      <c r="AG88" s="81"/>
      <c r="AH88" s="81"/>
      <c r="AI88" s="81"/>
      <c r="AJ88" s="81"/>
      <c r="AK88" s="81"/>
      <c r="AL88" s="81"/>
      <c r="AP88" s="81"/>
      <c r="AQ88" s="81"/>
      <c r="AR88" s="81"/>
      <c r="AS88" s="81"/>
      <c r="AT88" s="81"/>
      <c r="AU88" s="81"/>
      <c r="AV88" s="81"/>
      <c r="AW88" s="81"/>
      <c r="AX88" s="81"/>
      <c r="AY88" s="81"/>
      <c r="AZ88" s="81"/>
      <c r="BA88" s="81"/>
      <c r="BB88" s="81"/>
      <c r="BC88" s="81"/>
      <c r="BD88" s="81"/>
      <c r="BE88" s="81"/>
      <c r="BF88" s="81"/>
      <c r="BG88" s="81"/>
      <c r="BH88" s="81"/>
      <c r="BI88" s="81"/>
      <c r="BJ88" s="81"/>
      <c r="BK88" s="86"/>
      <c r="BM88" s="1246"/>
    </row>
    <row r="89" spans="2:65" ht="8.25" customHeight="1">
      <c r="B89" s="86"/>
      <c r="C89" s="81"/>
      <c r="D89" s="1252"/>
      <c r="E89" s="1252"/>
      <c r="F89" s="1252"/>
      <c r="G89" s="1252"/>
      <c r="H89" s="1252"/>
      <c r="I89" s="1252"/>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P89" s="81"/>
      <c r="AQ89" s="81"/>
      <c r="AR89" s="81"/>
      <c r="AS89" s="81"/>
      <c r="AT89" s="81"/>
      <c r="AU89" s="81"/>
      <c r="AV89" s="81"/>
      <c r="AW89" s="81"/>
      <c r="AX89" s="81"/>
      <c r="AY89" s="81"/>
      <c r="AZ89" s="81"/>
      <c r="BA89" s="81"/>
      <c r="BB89" s="81"/>
      <c r="BC89" s="81"/>
      <c r="BD89" s="81"/>
      <c r="BE89" s="81"/>
      <c r="BF89" s="81"/>
      <c r="BG89" s="81"/>
      <c r="BH89" s="81"/>
      <c r="BI89" s="81"/>
      <c r="BJ89" s="81"/>
      <c r="BK89" s="86"/>
      <c r="BM89" s="1246"/>
    </row>
    <row r="90" spans="2:65" ht="12.75">
      <c r="B90" s="86"/>
      <c r="C90" s="81"/>
      <c r="D90" s="1252"/>
      <c r="E90" s="1252"/>
      <c r="F90" s="1252"/>
      <c r="G90" s="1252"/>
      <c r="H90" s="1252"/>
      <c r="I90" s="1252"/>
      <c r="J90" s="81"/>
      <c r="K90" s="93"/>
      <c r="L90" s="81" t="s">
        <v>846</v>
      </c>
      <c r="M90" s="81"/>
      <c r="N90" s="81"/>
      <c r="O90" s="81"/>
      <c r="P90" s="81"/>
      <c r="Q90" s="81"/>
      <c r="R90" s="81"/>
      <c r="S90" s="81"/>
      <c r="T90" s="81"/>
      <c r="U90" s="81"/>
      <c r="V90" s="81"/>
      <c r="W90" s="81"/>
      <c r="X90" s="81"/>
      <c r="Y90" s="81"/>
      <c r="Z90" s="1250"/>
      <c r="AA90" s="1250"/>
      <c r="AB90" s="1250"/>
      <c r="AC90" s="1250"/>
      <c r="AD90" s="1250"/>
      <c r="AE90" s="1250"/>
      <c r="AF90" s="1250"/>
      <c r="AG90" s="1250"/>
      <c r="AH90" s="1250"/>
      <c r="AI90" s="1250"/>
      <c r="AJ90" s="1250"/>
      <c r="AK90" s="1250"/>
      <c r="AL90" s="81"/>
      <c r="AM90" s="81" t="s">
        <v>847</v>
      </c>
      <c r="AN90" s="81"/>
      <c r="AO90" s="81"/>
      <c r="AP90" s="81"/>
      <c r="AQ90" s="1250"/>
      <c r="AR90" s="1250"/>
      <c r="AS90" s="1250"/>
      <c r="AT90" s="1250"/>
      <c r="AU90" s="1250"/>
      <c r="AV90" s="1250"/>
      <c r="AW90" s="1250"/>
      <c r="AX90" s="81"/>
      <c r="AY90" s="81"/>
      <c r="AZ90" s="81"/>
      <c r="BA90" s="81"/>
      <c r="BB90" s="81"/>
      <c r="BC90" s="81"/>
      <c r="BD90" s="81"/>
      <c r="BE90" s="81"/>
      <c r="BF90" s="81"/>
      <c r="BG90" s="81"/>
      <c r="BH90" s="81"/>
      <c r="BI90" s="81"/>
      <c r="BJ90" s="81"/>
      <c r="BK90" s="86"/>
      <c r="BM90" s="1246"/>
    </row>
    <row r="91" spans="2:65" ht="4.5" customHeight="1">
      <c r="B91" s="86"/>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6"/>
      <c r="BM91" s="1246"/>
    </row>
    <row r="92" spans="2:65" ht="12.75" customHeight="1">
      <c r="B92" s="86"/>
      <c r="C92" s="81"/>
      <c r="D92" s="81"/>
      <c r="E92" s="81"/>
      <c r="F92" s="81"/>
      <c r="G92" s="81"/>
      <c r="H92" s="81"/>
      <c r="I92" s="81"/>
      <c r="J92" s="81"/>
      <c r="K92" s="81"/>
      <c r="L92" s="88" t="s">
        <v>848</v>
      </c>
      <c r="M92" s="81"/>
      <c r="N92" s="81"/>
      <c r="O92" s="81"/>
      <c r="P92" s="1250"/>
      <c r="Q92" s="1250"/>
      <c r="R92" s="1250"/>
      <c r="S92" s="1250"/>
      <c r="T92" s="1250"/>
      <c r="U92" s="1250"/>
      <c r="V92" s="1250"/>
      <c r="W92" s="1250"/>
      <c r="X92" s="1250"/>
      <c r="Y92" s="1250"/>
      <c r="Z92" s="81"/>
      <c r="AA92" s="81" t="s">
        <v>594</v>
      </c>
      <c r="AB92" s="81"/>
      <c r="AC92" s="81"/>
      <c r="AD92" s="81"/>
      <c r="AE92" s="81"/>
      <c r="AF92" s="1250"/>
      <c r="AG92" s="1250"/>
      <c r="AH92" s="1250"/>
      <c r="AI92" s="1250"/>
      <c r="AJ92" s="1250"/>
      <c r="AK92" s="1250"/>
      <c r="AL92" s="1250"/>
      <c r="AM92" s="1250"/>
      <c r="AN92" s="1250"/>
      <c r="AO92" s="1250"/>
      <c r="AP92" s="1250"/>
      <c r="AQ92" s="1250"/>
      <c r="AR92" s="1250"/>
      <c r="AS92" s="81"/>
      <c r="AT92" s="81"/>
      <c r="AU92" s="81"/>
      <c r="AV92" s="1273" t="s">
        <v>849</v>
      </c>
      <c r="AW92" s="1273"/>
      <c r="AX92" s="1273"/>
      <c r="AY92" s="1273"/>
      <c r="AZ92" s="1273"/>
      <c r="BA92" s="1273"/>
      <c r="BB92" s="1273"/>
      <c r="BC92" s="1273"/>
      <c r="BD92" s="1273"/>
      <c r="BE92" s="1273"/>
      <c r="BF92" s="1273"/>
      <c r="BG92" s="1273"/>
      <c r="BH92" s="1273"/>
      <c r="BI92" s="81"/>
      <c r="BJ92" s="81"/>
      <c r="BK92" s="86"/>
      <c r="BM92" s="1246"/>
    </row>
    <row r="93" spans="2:65" ht="7.5" customHeight="1">
      <c r="B93" s="86"/>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6"/>
      <c r="BM93" s="1246"/>
    </row>
    <row r="94" spans="2:65" ht="6.75" customHeight="1">
      <c r="B94" s="86"/>
      <c r="C94" s="81"/>
      <c r="D94" s="111"/>
      <c r="E94" s="112"/>
      <c r="F94" s="112"/>
      <c r="G94" s="112"/>
      <c r="H94" s="112"/>
      <c r="I94" s="112"/>
      <c r="J94" s="112"/>
      <c r="K94" s="112"/>
      <c r="L94" s="112"/>
      <c r="M94" s="112"/>
      <c r="N94" s="112"/>
      <c r="O94" s="112"/>
      <c r="P94" s="112"/>
      <c r="Q94" s="112"/>
      <c r="R94" s="112"/>
      <c r="S94" s="112"/>
      <c r="T94" s="113"/>
      <c r="U94" s="81"/>
      <c r="V94" s="111"/>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3"/>
      <c r="BJ94" s="81"/>
      <c r="BK94" s="86"/>
      <c r="BM94" s="1246"/>
    </row>
    <row r="95" spans="2:65" ht="9" customHeight="1">
      <c r="B95" s="86"/>
      <c r="C95" s="81"/>
      <c r="D95" s="114"/>
      <c r="E95" s="81"/>
      <c r="F95" s="81"/>
      <c r="G95" s="81"/>
      <c r="H95" s="81"/>
      <c r="I95" s="81"/>
      <c r="J95" s="81"/>
      <c r="K95" s="81"/>
      <c r="L95" s="81"/>
      <c r="M95" s="81"/>
      <c r="N95" s="81"/>
      <c r="O95" s="81"/>
      <c r="P95" s="81"/>
      <c r="Q95" s="81"/>
      <c r="R95" s="81"/>
      <c r="S95" s="81"/>
      <c r="T95" s="115"/>
      <c r="U95" s="81"/>
      <c r="V95" s="114"/>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115"/>
      <c r="BJ95" s="81"/>
      <c r="BK95" s="86"/>
      <c r="BM95" s="1246"/>
    </row>
    <row r="96" spans="2:65" ht="12.75">
      <c r="B96" s="86"/>
      <c r="C96" s="81"/>
      <c r="D96" s="114"/>
      <c r="E96" s="81"/>
      <c r="F96" s="81"/>
      <c r="G96" s="81"/>
      <c r="H96" s="81"/>
      <c r="I96" s="81"/>
      <c r="J96" s="81"/>
      <c r="K96" s="81"/>
      <c r="L96" s="81"/>
      <c r="M96" s="81"/>
      <c r="N96" s="81"/>
      <c r="O96" s="81"/>
      <c r="P96" s="81"/>
      <c r="Q96" s="81"/>
      <c r="R96" s="81"/>
      <c r="S96" s="81"/>
      <c r="T96" s="115"/>
      <c r="U96" s="81"/>
      <c r="V96" s="114"/>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115"/>
      <c r="BJ96" s="81"/>
      <c r="BK96" s="86"/>
      <c r="BM96" s="1246"/>
    </row>
    <row r="97" spans="2:65" ht="12.75">
      <c r="B97" s="86"/>
      <c r="C97" s="81"/>
      <c r="D97" s="114"/>
      <c r="E97" s="81"/>
      <c r="F97" s="81"/>
      <c r="G97" s="81"/>
      <c r="H97" s="81"/>
      <c r="I97" s="81"/>
      <c r="J97" s="81"/>
      <c r="K97" s="81"/>
      <c r="L97" s="81"/>
      <c r="M97" s="81"/>
      <c r="N97" s="81"/>
      <c r="O97" s="81"/>
      <c r="P97" s="81"/>
      <c r="Q97" s="81"/>
      <c r="R97" s="81"/>
      <c r="S97" s="81"/>
      <c r="T97" s="115"/>
      <c r="U97" s="81"/>
      <c r="V97" s="114"/>
      <c r="W97" s="81" t="s">
        <v>850</v>
      </c>
      <c r="X97" s="81"/>
      <c r="Y97" s="81"/>
      <c r="Z97" s="81"/>
      <c r="AA97" s="81"/>
      <c r="AB97" s="81"/>
      <c r="AC97" s="81"/>
      <c r="AD97" s="81"/>
      <c r="AE97" s="81"/>
      <c r="AF97" s="81"/>
      <c r="AG97" s="81"/>
      <c r="AH97" s="81"/>
      <c r="AI97" s="81"/>
      <c r="AJ97" s="81"/>
      <c r="AK97" s="81"/>
      <c r="AL97" s="81"/>
      <c r="AM97" s="81"/>
      <c r="AN97" s="81"/>
      <c r="AO97" s="81"/>
      <c r="AP97" s="81" t="s">
        <v>851</v>
      </c>
      <c r="AQ97" s="81"/>
      <c r="AR97" s="81"/>
      <c r="AS97" s="81"/>
      <c r="AT97" s="81"/>
      <c r="AU97" s="81"/>
      <c r="AV97" s="81"/>
      <c r="AW97" s="81"/>
      <c r="AX97" s="81"/>
      <c r="AY97" s="81"/>
      <c r="AZ97" s="81"/>
      <c r="BA97" s="81"/>
      <c r="BB97" s="81"/>
      <c r="BC97" s="81"/>
      <c r="BD97" s="81"/>
      <c r="BE97" s="81"/>
      <c r="BF97" s="81"/>
      <c r="BG97" s="81"/>
      <c r="BH97" s="81"/>
      <c r="BI97" s="115"/>
      <c r="BJ97" s="81"/>
      <c r="BK97" s="86"/>
      <c r="BM97" s="1246"/>
    </row>
    <row r="98" spans="2:65" ht="6" customHeight="1">
      <c r="B98" s="86"/>
      <c r="C98" s="81"/>
      <c r="D98" s="116"/>
      <c r="E98" s="96"/>
      <c r="F98" s="96"/>
      <c r="G98" s="96"/>
      <c r="H98" s="96"/>
      <c r="I98" s="96"/>
      <c r="J98" s="96"/>
      <c r="K98" s="96"/>
      <c r="L98" s="96"/>
      <c r="M98" s="96"/>
      <c r="N98" s="96"/>
      <c r="O98" s="96"/>
      <c r="P98" s="96"/>
      <c r="Q98" s="96"/>
      <c r="R98" s="96"/>
      <c r="S98" s="96"/>
      <c r="T98" s="117"/>
      <c r="U98" s="81"/>
      <c r="V98" s="11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117"/>
      <c r="BJ98" s="81"/>
      <c r="BK98" s="86"/>
      <c r="BM98" s="1246"/>
    </row>
    <row r="99" spans="2:65" ht="12.75">
      <c r="B99" s="86"/>
      <c r="C99" s="81"/>
      <c r="D99" s="110" t="s">
        <v>852</v>
      </c>
      <c r="E99" s="81"/>
      <c r="F99" s="81"/>
      <c r="G99" s="81"/>
      <c r="H99" s="81"/>
      <c r="I99" s="81"/>
      <c r="J99" s="81"/>
      <c r="K99" s="81"/>
      <c r="L99" s="81"/>
      <c r="M99" s="81"/>
      <c r="N99" s="81"/>
      <c r="O99" s="81"/>
      <c r="P99" s="81"/>
      <c r="Q99" s="81"/>
      <c r="R99" s="81"/>
      <c r="S99" s="81"/>
      <c r="T99" s="81"/>
      <c r="U99" s="81"/>
      <c r="V99" s="110" t="s">
        <v>853</v>
      </c>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6"/>
      <c r="BM99" s="1246"/>
    </row>
    <row r="100" spans="2:65" ht="5.25" customHeight="1">
      <c r="B100" s="86"/>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6"/>
      <c r="BM100" s="1246"/>
    </row>
    <row r="101" spans="2:65" ht="4.5" customHeight="1">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M101" s="1246"/>
    </row>
    <row r="102" spans="3:65" ht="12.75">
      <c r="C102" s="118" t="s">
        <v>854</v>
      </c>
      <c r="BM102" s="1246"/>
    </row>
    <row r="103" s="119" customFormat="1" ht="4.5" customHeight="1">
      <c r="BM103" s="1246"/>
    </row>
  </sheetData>
  <mergeCells count="111">
    <mergeCell ref="O31:BI31"/>
    <mergeCell ref="AS35:BG35"/>
    <mergeCell ref="D33:BI33"/>
    <mergeCell ref="BF14:BG14"/>
    <mergeCell ref="BA27:BI27"/>
    <mergeCell ref="AW15:BI16"/>
    <mergeCell ref="AR22:BI23"/>
    <mergeCell ref="BH18:BI18"/>
    <mergeCell ref="BF18:BG18"/>
    <mergeCell ref="D22:O23"/>
    <mergeCell ref="Q22:AQ23"/>
    <mergeCell ref="O29:BI29"/>
    <mergeCell ref="O27:AS27"/>
    <mergeCell ref="AP25:BI25"/>
    <mergeCell ref="O25:W25"/>
    <mergeCell ref="V46:AT46"/>
    <mergeCell ref="P44:T44"/>
    <mergeCell ref="V44:AT44"/>
    <mergeCell ref="W37:BG37"/>
    <mergeCell ref="AT40:BD40"/>
    <mergeCell ref="W35:AE35"/>
    <mergeCell ref="AV92:BH92"/>
    <mergeCell ref="BD42:BI42"/>
    <mergeCell ref="BD41:BI41"/>
    <mergeCell ref="AV46:BB46"/>
    <mergeCell ref="BD46:BI46"/>
    <mergeCell ref="AT41:BC41"/>
    <mergeCell ref="AV58:BB58"/>
    <mergeCell ref="BD58:BI58"/>
    <mergeCell ref="BD62:BI62"/>
    <mergeCell ref="F44:N44"/>
    <mergeCell ref="F54:T54"/>
    <mergeCell ref="BD50:BI50"/>
    <mergeCell ref="V50:AT50"/>
    <mergeCell ref="AV54:BB54"/>
    <mergeCell ref="V54:AT54"/>
    <mergeCell ref="F52:N52"/>
    <mergeCell ref="P52:T52"/>
    <mergeCell ref="V52:AT52"/>
    <mergeCell ref="F46:T46"/>
    <mergeCell ref="BD54:BI54"/>
    <mergeCell ref="D10:AA11"/>
    <mergeCell ref="AN12:BB12"/>
    <mergeCell ref="BD10:BI11"/>
    <mergeCell ref="O18:S18"/>
    <mergeCell ref="U18:AO18"/>
    <mergeCell ref="BH14:BI14"/>
    <mergeCell ref="BD12:BI12"/>
    <mergeCell ref="AE10:AH11"/>
    <mergeCell ref="D14:L16"/>
    <mergeCell ref="V56:AT56"/>
    <mergeCell ref="V62:AT62"/>
    <mergeCell ref="F62:T62"/>
    <mergeCell ref="F60:N60"/>
    <mergeCell ref="P60:T60"/>
    <mergeCell ref="V60:AT60"/>
    <mergeCell ref="AV62:BB62"/>
    <mergeCell ref="P48:T48"/>
    <mergeCell ref="V48:AT48"/>
    <mergeCell ref="V58:AT58"/>
    <mergeCell ref="F58:T58"/>
    <mergeCell ref="F50:T50"/>
    <mergeCell ref="AV50:BB50"/>
    <mergeCell ref="F48:N48"/>
    <mergeCell ref="F56:N56"/>
    <mergeCell ref="P56:T56"/>
    <mergeCell ref="V64:AT64"/>
    <mergeCell ref="V66:AT66"/>
    <mergeCell ref="F66:T66"/>
    <mergeCell ref="AV74:BB74"/>
    <mergeCell ref="F68:N68"/>
    <mergeCell ref="P68:T68"/>
    <mergeCell ref="F64:N64"/>
    <mergeCell ref="P64:T64"/>
    <mergeCell ref="BD66:BI66"/>
    <mergeCell ref="BD70:BI70"/>
    <mergeCell ref="AV70:BB70"/>
    <mergeCell ref="P72:T72"/>
    <mergeCell ref="V68:AT68"/>
    <mergeCell ref="AV66:BB66"/>
    <mergeCell ref="V72:AT72"/>
    <mergeCell ref="BD84:BI84"/>
    <mergeCell ref="BC86:BI86"/>
    <mergeCell ref="F74:T74"/>
    <mergeCell ref="V70:AT70"/>
    <mergeCell ref="F70:T70"/>
    <mergeCell ref="BD82:BI82"/>
    <mergeCell ref="AV82:BB82"/>
    <mergeCell ref="V82:AT82"/>
    <mergeCell ref="F76:N76"/>
    <mergeCell ref="F72:N72"/>
    <mergeCell ref="D88:I90"/>
    <mergeCell ref="AF92:AR92"/>
    <mergeCell ref="P92:Y92"/>
    <mergeCell ref="BD74:BI74"/>
    <mergeCell ref="V74:AT74"/>
    <mergeCell ref="BD78:BI78"/>
    <mergeCell ref="P76:T76"/>
    <mergeCell ref="V76:AT76"/>
    <mergeCell ref="V78:AT78"/>
    <mergeCell ref="F78:T78"/>
    <mergeCell ref="BM1:BM103"/>
    <mergeCell ref="AV78:BB78"/>
    <mergeCell ref="F80:N80"/>
    <mergeCell ref="F82:T82"/>
    <mergeCell ref="AQ90:AW90"/>
    <mergeCell ref="Z90:AK90"/>
    <mergeCell ref="AR84:BB84"/>
    <mergeCell ref="P80:T80"/>
    <mergeCell ref="U86:AY86"/>
    <mergeCell ref="V80:AT80"/>
  </mergeCells>
  <conditionalFormatting sqref="D10:AA11 AE10:AH11 O18:S18 U18:AO18 BD10:BI11 AP25:BI25 BA27:BI27 O25:W25 O27:AS27 O29:BI29 Q32 O31:BI31">
    <cfRule type="cellIs" priority="1" dxfId="0" operator="equal" stopIfTrue="1">
      <formula>0</formula>
    </cfRule>
  </conditionalFormatting>
  <conditionalFormatting sqref="W35:AE35 W37:BG37">
    <cfRule type="cellIs" priority="2" dxfId="3" operator="lessThanOrEqual" stopIfTrue="1">
      <formula>0</formula>
    </cfRule>
  </conditionalFormatting>
  <hyperlinks>
    <hyperlink ref="BM1:BM51" location="'Cmpt''n'!A1" display="HOME"/>
  </hyperlinks>
  <printOptions horizontalCentered="1"/>
  <pageMargins left="0.1" right="0.2" top="0.3" bottom="0.84" header="0" footer="0"/>
  <pageSetup horizontalDpi="600" verticalDpi="600" orientation="portrait" paperSize="5" scale="90" r:id="rId2"/>
  <drawing r:id="rId1"/>
</worksheet>
</file>

<file path=xl/worksheets/sheet8.xml><?xml version="1.0" encoding="utf-8"?>
<worksheet xmlns="http://schemas.openxmlformats.org/spreadsheetml/2006/main" xmlns:r="http://schemas.openxmlformats.org/officeDocument/2006/relationships">
  <sheetPr codeName="Sheet11"/>
  <dimension ref="A1:G137"/>
  <sheetViews>
    <sheetView workbookViewId="0" topLeftCell="A1">
      <selection activeCell="A3" sqref="A3:D3"/>
    </sheetView>
  </sheetViews>
  <sheetFormatPr defaultColWidth="9.33203125" defaultRowHeight="12.75"/>
  <cols>
    <col min="1" max="1" width="17.33203125" style="77" customWidth="1"/>
    <col min="2" max="2" width="16.16015625" style="77" bestFit="1" customWidth="1"/>
    <col min="3" max="4" width="3.66015625" style="77" customWidth="1"/>
    <col min="5" max="5" width="22.5" style="77" customWidth="1"/>
    <col min="6" max="6" width="19.16015625" style="77" customWidth="1"/>
    <col min="7" max="7" width="16.5" style="77" customWidth="1"/>
    <col min="8" max="16384" width="10.66015625" style="77" customWidth="1"/>
  </cols>
  <sheetData>
    <row r="1" spans="1:7" s="164" customFormat="1" ht="58.5" customHeight="1">
      <c r="A1" s="180" t="s">
        <v>257</v>
      </c>
      <c r="B1" s="181"/>
      <c r="C1" s="181"/>
      <c r="D1" s="181"/>
      <c r="E1" s="180" t="s">
        <v>258</v>
      </c>
      <c r="F1" s="180" t="s">
        <v>259</v>
      </c>
      <c r="G1" s="180" t="s">
        <v>260</v>
      </c>
    </row>
    <row r="2" spans="1:7" ht="16.5" customHeight="1">
      <c r="A2" s="521">
        <f>SalCert!E5</f>
        <v>0</v>
      </c>
      <c r="B2" s="1060" t="s">
        <v>261</v>
      </c>
      <c r="C2" s="1060"/>
      <c r="D2" s="1060"/>
      <c r="E2" s="183" t="s">
        <v>673</v>
      </c>
      <c r="F2" s="184" t="s">
        <v>262</v>
      </c>
      <c r="G2" s="184"/>
    </row>
    <row r="3" spans="1:7" ht="20.25" customHeight="1">
      <c r="A3" s="1061" t="s">
        <v>263</v>
      </c>
      <c r="B3" s="1061"/>
      <c r="C3" s="1061"/>
      <c r="D3" s="1061"/>
      <c r="E3" s="185" t="str">
        <f>UPPER(VLOOKUP(1,B21:C23,2,FALSE))</f>
        <v>RUPEES ONLY  </v>
      </c>
      <c r="F3" s="186"/>
      <c r="G3" s="186"/>
    </row>
    <row r="4" ht="16.5" customHeight="1" hidden="1">
      <c r="A4" s="187" t="str">
        <f>TEXT(A2,"000000000")</f>
        <v>000000000</v>
      </c>
    </row>
    <row r="5" spans="1:6" ht="12.75" hidden="1">
      <c r="A5" s="187" t="s">
        <v>264</v>
      </c>
      <c r="B5" s="187">
        <f>MID($A$4,11,2)</f>
      </c>
      <c r="F5" s="188" t="e">
        <f>VLOOKUP(B5,Words,2,FALSE)</f>
        <v>#N/A</v>
      </c>
    </row>
    <row r="6" spans="1:7" ht="12.75" hidden="1">
      <c r="A6" s="189" t="s">
        <v>265</v>
      </c>
      <c r="B6" s="187" t="str">
        <f>MID($A$4,7,3)</f>
        <v>000</v>
      </c>
      <c r="C6" s="187" t="str">
        <f>LEFT(B6,1)</f>
        <v>0</v>
      </c>
      <c r="D6" s="187" t="str">
        <f>RIGHT(B6,2)</f>
        <v>00</v>
      </c>
      <c r="E6" s="188" t="str">
        <f aca="true" t="shared" si="0" ref="E6:F8">VLOOKUP(C6,Words,2,FALSE)</f>
        <v>Zero </v>
      </c>
      <c r="F6" s="188" t="str">
        <f t="shared" si="0"/>
        <v>Zero </v>
      </c>
      <c r="G6" s="77">
        <f>IF(A2&lt;&gt;0,A2,"")</f>
      </c>
    </row>
    <row r="7" spans="1:6" ht="12.75" hidden="1">
      <c r="A7" s="189" t="s">
        <v>266</v>
      </c>
      <c r="B7" s="187" t="str">
        <f>MID($A$4,4,3)</f>
        <v>000</v>
      </c>
      <c r="C7" s="187" t="str">
        <f>LEFT(B7,1)</f>
        <v>0</v>
      </c>
      <c r="D7" s="187" t="str">
        <f>RIGHT(B7,2)</f>
        <v>00</v>
      </c>
      <c r="E7" s="188" t="str">
        <f t="shared" si="0"/>
        <v>Zero </v>
      </c>
      <c r="F7" s="188" t="str">
        <f t="shared" si="0"/>
        <v>Zero </v>
      </c>
    </row>
    <row r="8" spans="1:6" ht="12.75" hidden="1">
      <c r="A8" s="187" t="s">
        <v>267</v>
      </c>
      <c r="B8" s="187" t="str">
        <f>MID($A$4,1,3)</f>
        <v>000</v>
      </c>
      <c r="C8" s="187" t="str">
        <f>LEFT(B8,1)</f>
        <v>0</v>
      </c>
      <c r="D8" s="187" t="str">
        <f>RIGHT(B8,2)</f>
        <v>00</v>
      </c>
      <c r="E8" s="188" t="str">
        <f t="shared" si="0"/>
        <v>Zero </v>
      </c>
      <c r="F8" s="188" t="str">
        <f t="shared" si="0"/>
        <v>Zero </v>
      </c>
    </row>
    <row r="9" spans="1:6" ht="12.75" hidden="1">
      <c r="A9" s="190" t="s">
        <v>264</v>
      </c>
      <c r="B9" s="191"/>
      <c r="C9" s="191"/>
      <c r="D9" s="191"/>
      <c r="E9" s="191" t="str">
        <f>E2&amp;" "&amp;F2&amp;" "&amp;B5&amp;" "&amp;G2</f>
        <v>Rupees Only  </v>
      </c>
      <c r="F9" s="191"/>
    </row>
    <row r="10" spans="1:6" ht="12.75" hidden="1">
      <c r="A10" s="190" t="s">
        <v>265</v>
      </c>
      <c r="B10" s="191"/>
      <c r="C10" s="191"/>
      <c r="D10" s="191"/>
      <c r="E10" s="191">
        <f>IF(E6="Zero ","",E6&amp;"Hundred ")</f>
      </c>
      <c r="F10" s="191">
        <f>IF(F6="Zero ","",F6)</f>
      </c>
    </row>
    <row r="11" spans="1:6" ht="12.75" hidden="1">
      <c r="A11" s="190" t="s">
        <v>266</v>
      </c>
      <c r="B11" s="191"/>
      <c r="C11" s="191"/>
      <c r="D11" s="191"/>
      <c r="E11" s="191">
        <f>IF(E7="Zero ","",E7&amp;"Hundred ")</f>
      </c>
      <c r="F11" s="191">
        <f>IF(F7="Zero ","",F7)</f>
      </c>
    </row>
    <row r="12" spans="1:6" ht="12.75" hidden="1">
      <c r="A12" s="190" t="s">
        <v>267</v>
      </c>
      <c r="B12" s="191"/>
      <c r="C12" s="191"/>
      <c r="D12" s="191"/>
      <c r="E12" s="191">
        <f>IF(E8="Zero ","",E8&amp;"Hundred ")</f>
      </c>
      <c r="F12" s="191">
        <f>IF(F8="Zero ","",F8)</f>
      </c>
    </row>
    <row r="13" spans="1:5" ht="12.75" hidden="1">
      <c r="A13" s="187" t="s">
        <v>264</v>
      </c>
      <c r="B13" s="188"/>
      <c r="C13" s="188"/>
      <c r="D13" s="188"/>
      <c r="E13" s="188"/>
    </row>
    <row r="14" spans="1:5" ht="12.75" hidden="1">
      <c r="A14" s="187" t="s">
        <v>265</v>
      </c>
      <c r="B14" s="188"/>
      <c r="C14" s="188"/>
      <c r="D14" s="188"/>
      <c r="E14" s="188">
        <f>IF(F10="",E10,E10&amp;"and ")</f>
      </c>
    </row>
    <row r="15" spans="1:5" ht="12.75" hidden="1">
      <c r="A15" s="187" t="s">
        <v>266</v>
      </c>
      <c r="B15" s="188"/>
      <c r="C15" s="188"/>
      <c r="D15" s="188"/>
      <c r="E15" s="188">
        <f>IF(F11="",E11,E11&amp;"and ")</f>
      </c>
    </row>
    <row r="16" spans="1:5" ht="12.75" hidden="1">
      <c r="A16" s="187" t="s">
        <v>267</v>
      </c>
      <c r="B16" s="188"/>
      <c r="C16" s="188"/>
      <c r="D16" s="188"/>
      <c r="E16" s="188">
        <f>IF(F12="",E12,E12&amp;"and ")</f>
      </c>
    </row>
    <row r="17" spans="1:6" ht="12.75" hidden="1">
      <c r="A17" s="192">
        <f>VALUE(A4)</f>
        <v>0</v>
      </c>
      <c r="B17" s="193"/>
      <c r="C17" s="194"/>
      <c r="D17" s="194"/>
      <c r="E17" s="194"/>
      <c r="F17" s="194"/>
    </row>
    <row r="18" spans="1:6" ht="12.75" hidden="1">
      <c r="A18" s="195" t="s">
        <v>268</v>
      </c>
      <c r="B18" s="193"/>
      <c r="C18" s="194"/>
      <c r="D18" s="194"/>
      <c r="E18" s="196" t="str">
        <f>E14&amp;F10&amp;E9</f>
        <v>Rupees Only  </v>
      </c>
      <c r="F18" s="193" t="str">
        <f>IF((LEFT(E18,3))="and",REPLACE(E18,1,4,""),E18)</f>
        <v>Rupees Only  </v>
      </c>
    </row>
    <row r="19" spans="1:6" ht="12.75" hidden="1">
      <c r="A19" s="197" t="s">
        <v>266</v>
      </c>
      <c r="B19" s="193">
        <f>IF(A17&lt;1000000,(IF(A17&gt;=1000,1,0)),0)</f>
        <v>0</v>
      </c>
      <c r="C19" s="194"/>
      <c r="D19" s="194"/>
      <c r="E19" s="194" t="str">
        <f>E15&amp;F11&amp;A19</f>
        <v>Thousand </v>
      </c>
      <c r="F19" s="193" t="str">
        <f>IF((LEFT(E19,3))="and",REPLACE(E19,1,4,""),E19)</f>
        <v>Thousand </v>
      </c>
    </row>
    <row r="20" spans="1:7" ht="12.75" hidden="1">
      <c r="A20" s="197" t="s">
        <v>267</v>
      </c>
      <c r="B20" s="193">
        <f>IF(A17&gt;=1000000,1,0)</f>
        <v>0</v>
      </c>
      <c r="C20" s="194"/>
      <c r="D20" s="194"/>
      <c r="E20" s="194" t="str">
        <f>E16&amp;F12&amp;A20</f>
        <v>Million </v>
      </c>
      <c r="F20" s="193" t="str">
        <f>IF((LEFT(E20,3))="and",REPLACE(E20,1,4,""),E20)</f>
        <v>Million </v>
      </c>
      <c r="G20" s="193">
        <f>IF(F19="Thousand ","",F19)</f>
      </c>
    </row>
    <row r="21" spans="1:7" ht="12.75" hidden="1">
      <c r="A21" s="198" t="s">
        <v>268</v>
      </c>
      <c r="B21" s="199">
        <f>IF(SUM(B22:B23)&lt;1,1,0)</f>
        <v>1</v>
      </c>
      <c r="C21" s="199" t="str">
        <f>F18</f>
        <v>Rupees Only  </v>
      </c>
      <c r="D21" s="200"/>
      <c r="E21" s="200"/>
      <c r="F21" s="200"/>
      <c r="G21" s="200"/>
    </row>
    <row r="22" spans="1:7" ht="12.75" hidden="1">
      <c r="A22" s="201" t="s">
        <v>269</v>
      </c>
      <c r="B22" s="199">
        <f>B19</f>
        <v>0</v>
      </c>
      <c r="C22" s="199" t="str">
        <f>F19&amp;F18</f>
        <v>Thousand Rupees Only  </v>
      </c>
      <c r="D22" s="200"/>
      <c r="E22" s="200"/>
      <c r="F22" s="200"/>
      <c r="G22" s="200"/>
    </row>
    <row r="23" spans="1:7" ht="12.75" hidden="1">
      <c r="A23" s="201" t="s">
        <v>270</v>
      </c>
      <c r="B23" s="199">
        <f>B20</f>
        <v>0</v>
      </c>
      <c r="C23" s="199" t="str">
        <f>F20&amp;G20&amp;F18</f>
        <v>Million Rupees Only  </v>
      </c>
      <c r="D23" s="200"/>
      <c r="E23" s="200"/>
      <c r="F23" s="200"/>
      <c r="G23" s="200"/>
    </row>
    <row r="24" spans="1:5" ht="17.25" customHeight="1" hidden="1">
      <c r="A24" s="202" t="s">
        <v>271</v>
      </c>
      <c r="B24" s="186"/>
      <c r="C24" s="186"/>
      <c r="D24" s="186"/>
      <c r="E24" s="186"/>
    </row>
    <row r="25" spans="1:5" ht="12.75" hidden="1">
      <c r="A25" s="203" t="s">
        <v>272</v>
      </c>
      <c r="B25" s="203" t="s">
        <v>273</v>
      </c>
      <c r="C25" s="186"/>
      <c r="D25" s="186"/>
      <c r="E25" s="186"/>
    </row>
    <row r="26" spans="1:5" ht="12.75" hidden="1">
      <c r="A26" s="204" t="s">
        <v>274</v>
      </c>
      <c r="B26" s="204" t="s">
        <v>275</v>
      </c>
      <c r="C26" s="186"/>
      <c r="D26" s="186"/>
      <c r="E26" s="186"/>
    </row>
    <row r="27" spans="1:5" ht="12.75" hidden="1">
      <c r="A27" s="204" t="s">
        <v>276</v>
      </c>
      <c r="B27" s="204" t="s">
        <v>275</v>
      </c>
      <c r="C27" s="186"/>
      <c r="D27" s="186"/>
      <c r="E27" s="186"/>
    </row>
    <row r="28" spans="1:5" ht="12.75" hidden="1">
      <c r="A28" s="204" t="s">
        <v>277</v>
      </c>
      <c r="B28" s="204" t="s">
        <v>278</v>
      </c>
      <c r="C28" s="186"/>
      <c r="D28" s="186"/>
      <c r="E28" s="186"/>
    </row>
    <row r="29" spans="1:5" ht="12.75" hidden="1">
      <c r="A29" s="204" t="s">
        <v>115</v>
      </c>
      <c r="B29" s="204" t="s">
        <v>278</v>
      </c>
      <c r="C29" s="186"/>
      <c r="D29" s="186"/>
      <c r="E29" s="186"/>
    </row>
    <row r="30" spans="1:5" ht="12.75" hidden="1">
      <c r="A30" s="204" t="s">
        <v>279</v>
      </c>
      <c r="B30" s="204" t="s">
        <v>280</v>
      </c>
      <c r="C30" s="186"/>
      <c r="D30" s="186"/>
      <c r="E30" s="186"/>
    </row>
    <row r="31" spans="1:5" ht="12.75" hidden="1">
      <c r="A31" s="204" t="s">
        <v>117</v>
      </c>
      <c r="B31" s="204" t="s">
        <v>280</v>
      </c>
      <c r="C31" s="186"/>
      <c r="D31" s="186"/>
      <c r="E31" s="186"/>
    </row>
    <row r="32" spans="1:5" ht="12.75" hidden="1">
      <c r="A32" s="204" t="s">
        <v>281</v>
      </c>
      <c r="B32" s="204" t="s">
        <v>282</v>
      </c>
      <c r="C32" s="186"/>
      <c r="D32" s="186"/>
      <c r="E32" s="186"/>
    </row>
    <row r="33" spans="1:5" ht="12.75" hidden="1">
      <c r="A33" s="204" t="s">
        <v>135</v>
      </c>
      <c r="B33" s="204" t="s">
        <v>282</v>
      </c>
      <c r="C33" s="186"/>
      <c r="D33" s="186"/>
      <c r="E33" s="186"/>
    </row>
    <row r="34" spans="1:5" ht="12.75" hidden="1">
      <c r="A34" s="204" t="s">
        <v>283</v>
      </c>
      <c r="B34" s="204" t="s">
        <v>284</v>
      </c>
      <c r="C34" s="186"/>
      <c r="D34" s="186"/>
      <c r="E34" s="186"/>
    </row>
    <row r="35" spans="1:5" ht="12.75" hidden="1">
      <c r="A35" s="204" t="s">
        <v>132</v>
      </c>
      <c r="B35" s="204" t="s">
        <v>284</v>
      </c>
      <c r="C35" s="186"/>
      <c r="D35" s="186"/>
      <c r="E35" s="186"/>
    </row>
    <row r="36" spans="1:5" ht="12.75" hidden="1">
      <c r="A36" s="204" t="s">
        <v>285</v>
      </c>
      <c r="B36" s="204" t="s">
        <v>286</v>
      </c>
      <c r="C36" s="186"/>
      <c r="D36" s="186"/>
      <c r="E36" s="186"/>
    </row>
    <row r="37" spans="1:5" ht="12.75" hidden="1">
      <c r="A37" s="204" t="s">
        <v>154</v>
      </c>
      <c r="B37" s="204" t="s">
        <v>286</v>
      </c>
      <c r="C37" s="186"/>
      <c r="D37" s="186"/>
      <c r="E37" s="186"/>
    </row>
    <row r="38" spans="1:5" ht="12.75" hidden="1">
      <c r="A38" s="204" t="s">
        <v>287</v>
      </c>
      <c r="B38" s="204" t="s">
        <v>288</v>
      </c>
      <c r="C38" s="186"/>
      <c r="D38" s="186"/>
      <c r="E38" s="186"/>
    </row>
    <row r="39" spans="1:5" ht="12.75" hidden="1">
      <c r="A39" s="204" t="s">
        <v>141</v>
      </c>
      <c r="B39" s="204" t="s">
        <v>288</v>
      </c>
      <c r="C39" s="186"/>
      <c r="D39" s="186"/>
      <c r="E39" s="186"/>
    </row>
    <row r="40" spans="1:5" ht="12.75" hidden="1">
      <c r="A40" s="204" t="s">
        <v>289</v>
      </c>
      <c r="B40" s="204" t="s">
        <v>290</v>
      </c>
      <c r="C40" s="186"/>
      <c r="D40" s="186"/>
      <c r="E40" s="186"/>
    </row>
    <row r="41" spans="1:5" ht="12.75" hidden="1">
      <c r="A41" s="204" t="s">
        <v>157</v>
      </c>
      <c r="B41" s="204" t="s">
        <v>290</v>
      </c>
      <c r="C41" s="186"/>
      <c r="D41" s="186"/>
      <c r="E41" s="186"/>
    </row>
    <row r="42" spans="1:5" ht="12.75" hidden="1">
      <c r="A42" s="204" t="s">
        <v>291</v>
      </c>
      <c r="B42" s="204" t="s">
        <v>292</v>
      </c>
      <c r="C42" s="186"/>
      <c r="D42" s="186"/>
      <c r="E42" s="186"/>
    </row>
    <row r="43" spans="1:5" ht="12.75" hidden="1">
      <c r="A43" s="204" t="s">
        <v>162</v>
      </c>
      <c r="B43" s="204" t="s">
        <v>292</v>
      </c>
      <c r="C43" s="186"/>
      <c r="D43" s="186"/>
      <c r="E43" s="186"/>
    </row>
    <row r="44" spans="1:5" ht="12.75" hidden="1">
      <c r="A44" s="204" t="s">
        <v>293</v>
      </c>
      <c r="B44" s="204" t="s">
        <v>294</v>
      </c>
      <c r="C44" s="186"/>
      <c r="D44" s="186"/>
      <c r="E44" s="186"/>
    </row>
    <row r="45" spans="1:5" ht="12.75" hidden="1">
      <c r="A45" s="204" t="s">
        <v>165</v>
      </c>
      <c r="B45" s="204" t="s">
        <v>294</v>
      </c>
      <c r="C45" s="186"/>
      <c r="D45" s="186"/>
      <c r="E45" s="186"/>
    </row>
    <row r="46" spans="1:5" ht="12.75" hidden="1">
      <c r="A46" s="204" t="s">
        <v>839</v>
      </c>
      <c r="B46" s="204" t="s">
        <v>295</v>
      </c>
      <c r="C46" s="186"/>
      <c r="D46" s="186"/>
      <c r="E46" s="186"/>
    </row>
    <row r="47" spans="1:5" ht="12.75" hidden="1">
      <c r="A47" s="204" t="s">
        <v>296</v>
      </c>
      <c r="B47" s="204" t="s">
        <v>297</v>
      </c>
      <c r="C47" s="186"/>
      <c r="D47" s="186"/>
      <c r="E47" s="186"/>
    </row>
    <row r="48" spans="1:5" ht="12.75" hidden="1">
      <c r="A48" s="204" t="s">
        <v>171</v>
      </c>
      <c r="B48" s="186" t="s">
        <v>298</v>
      </c>
      <c r="C48" s="186"/>
      <c r="D48" s="186"/>
      <c r="E48" s="186"/>
    </row>
    <row r="49" spans="1:5" ht="12.75" hidden="1">
      <c r="A49" s="204" t="s">
        <v>159</v>
      </c>
      <c r="B49" s="186" t="s">
        <v>299</v>
      </c>
      <c r="C49" s="186"/>
      <c r="D49" s="186"/>
      <c r="E49" s="186"/>
    </row>
    <row r="50" spans="1:5" ht="12.75" hidden="1">
      <c r="A50" s="204" t="s">
        <v>218</v>
      </c>
      <c r="B50" s="186" t="s">
        <v>300</v>
      </c>
      <c r="C50" s="186"/>
      <c r="D50" s="186"/>
      <c r="E50" s="186"/>
    </row>
    <row r="51" spans="1:5" ht="12.75" hidden="1">
      <c r="A51" s="204" t="s">
        <v>121</v>
      </c>
      <c r="B51" s="186" t="s">
        <v>301</v>
      </c>
      <c r="C51" s="186"/>
      <c r="D51" s="186"/>
      <c r="E51" s="186"/>
    </row>
    <row r="52" spans="1:5" ht="12.75" hidden="1">
      <c r="A52" s="204" t="s">
        <v>124</v>
      </c>
      <c r="B52" s="186" t="s">
        <v>302</v>
      </c>
      <c r="C52" s="186"/>
      <c r="D52" s="186"/>
      <c r="E52" s="186"/>
    </row>
    <row r="53" spans="1:5" ht="12.75" hidden="1">
      <c r="A53" s="204" t="s">
        <v>303</v>
      </c>
      <c r="B53" s="186" t="s">
        <v>304</v>
      </c>
      <c r="C53" s="186"/>
      <c r="D53" s="186"/>
      <c r="E53" s="186"/>
    </row>
    <row r="54" spans="1:5" ht="12.75" hidden="1">
      <c r="A54" s="204" t="s">
        <v>193</v>
      </c>
      <c r="B54" s="186" t="s">
        <v>305</v>
      </c>
      <c r="C54" s="186"/>
      <c r="D54" s="186"/>
      <c r="E54" s="186"/>
    </row>
    <row r="55" spans="1:5" ht="12.75" hidden="1">
      <c r="A55" s="204" t="s">
        <v>306</v>
      </c>
      <c r="B55" s="186" t="s">
        <v>307</v>
      </c>
      <c r="C55" s="186"/>
      <c r="D55" s="186"/>
      <c r="E55" s="186"/>
    </row>
    <row r="56" spans="1:5" ht="12.75" hidden="1">
      <c r="A56" s="204" t="s">
        <v>195</v>
      </c>
      <c r="B56" s="186" t="s">
        <v>308</v>
      </c>
      <c r="C56" s="186"/>
      <c r="D56" s="186"/>
      <c r="E56" s="186"/>
    </row>
    <row r="57" spans="1:5" ht="12.75" hidden="1">
      <c r="A57" s="204" t="s">
        <v>129</v>
      </c>
      <c r="B57" s="204" t="s">
        <v>309</v>
      </c>
      <c r="C57" s="186"/>
      <c r="D57" s="186"/>
      <c r="E57" s="186"/>
    </row>
    <row r="58" spans="1:5" ht="12.75" hidden="1">
      <c r="A58" s="204" t="s">
        <v>224</v>
      </c>
      <c r="B58" s="186" t="s">
        <v>310</v>
      </c>
      <c r="C58" s="186"/>
      <c r="D58" s="186"/>
      <c r="E58" s="186"/>
    </row>
    <row r="59" spans="1:5" ht="12.75" hidden="1">
      <c r="A59" s="204" t="s">
        <v>311</v>
      </c>
      <c r="B59" s="186" t="s">
        <v>312</v>
      </c>
      <c r="C59" s="186"/>
      <c r="D59" s="186"/>
      <c r="E59" s="186"/>
    </row>
    <row r="60" spans="1:5" ht="12.75" hidden="1">
      <c r="A60" s="204" t="s">
        <v>313</v>
      </c>
      <c r="B60" s="186" t="s">
        <v>314</v>
      </c>
      <c r="C60" s="186"/>
      <c r="D60" s="186"/>
      <c r="E60" s="186"/>
    </row>
    <row r="61" spans="1:5" ht="12.75" hidden="1">
      <c r="A61" s="204" t="s">
        <v>315</v>
      </c>
      <c r="B61" s="186" t="s">
        <v>316</v>
      </c>
      <c r="C61" s="186"/>
      <c r="D61" s="186"/>
      <c r="E61" s="186"/>
    </row>
    <row r="62" spans="1:5" ht="12.75" hidden="1">
      <c r="A62" s="204" t="s">
        <v>317</v>
      </c>
      <c r="B62" s="186" t="s">
        <v>318</v>
      </c>
      <c r="C62" s="186"/>
      <c r="D62" s="186"/>
      <c r="E62" s="186"/>
    </row>
    <row r="63" spans="1:5" ht="12.75" hidden="1">
      <c r="A63" s="204" t="s">
        <v>231</v>
      </c>
      <c r="B63" s="186" t="s">
        <v>319</v>
      </c>
      <c r="C63" s="186"/>
      <c r="D63" s="186"/>
      <c r="E63" s="186"/>
    </row>
    <row r="64" spans="1:5" ht="12.75" hidden="1">
      <c r="A64" s="204" t="s">
        <v>237</v>
      </c>
      <c r="B64" s="186" t="s">
        <v>320</v>
      </c>
      <c r="C64" s="186"/>
      <c r="D64" s="186"/>
      <c r="E64" s="186"/>
    </row>
    <row r="65" spans="1:5" ht="12.75" hidden="1">
      <c r="A65" s="204" t="s">
        <v>321</v>
      </c>
      <c r="B65" s="186" t="s">
        <v>322</v>
      </c>
      <c r="C65" s="186"/>
      <c r="D65" s="186"/>
      <c r="E65" s="186"/>
    </row>
    <row r="66" spans="1:5" ht="12.75" hidden="1">
      <c r="A66" s="204" t="s">
        <v>323</v>
      </c>
      <c r="B66" s="186" t="s">
        <v>324</v>
      </c>
      <c r="C66" s="186"/>
      <c r="D66" s="186"/>
      <c r="E66" s="186"/>
    </row>
    <row r="67" spans="1:5" ht="12.75" hidden="1">
      <c r="A67" s="204" t="s">
        <v>95</v>
      </c>
      <c r="B67" s="204" t="s">
        <v>325</v>
      </c>
      <c r="C67" s="186"/>
      <c r="D67" s="186"/>
      <c r="E67" s="186"/>
    </row>
    <row r="68" spans="1:5" ht="12.75" hidden="1">
      <c r="A68" s="204" t="s">
        <v>97</v>
      </c>
      <c r="B68" s="186" t="s">
        <v>326</v>
      </c>
      <c r="C68" s="186"/>
      <c r="D68" s="186"/>
      <c r="E68" s="186"/>
    </row>
    <row r="69" spans="1:5" ht="12.75" hidden="1">
      <c r="A69" s="204" t="s">
        <v>327</v>
      </c>
      <c r="B69" s="186" t="s">
        <v>328</v>
      </c>
      <c r="C69" s="186"/>
      <c r="D69" s="186"/>
      <c r="E69" s="186"/>
    </row>
    <row r="70" spans="1:5" ht="12.75" hidden="1">
      <c r="A70" s="204" t="s">
        <v>329</v>
      </c>
      <c r="B70" s="186" t="s">
        <v>330</v>
      </c>
      <c r="C70" s="186"/>
      <c r="D70" s="186"/>
      <c r="E70" s="186"/>
    </row>
    <row r="71" spans="1:5" ht="12.75" hidden="1">
      <c r="A71" s="204" t="s">
        <v>226</v>
      </c>
      <c r="B71" s="186" t="s">
        <v>331</v>
      </c>
      <c r="C71" s="186"/>
      <c r="D71" s="186"/>
      <c r="E71" s="186"/>
    </row>
    <row r="72" spans="1:5" ht="12.75" hidden="1">
      <c r="A72" s="204" t="s">
        <v>101</v>
      </c>
      <c r="B72" s="186" t="s">
        <v>332</v>
      </c>
      <c r="C72" s="186"/>
      <c r="D72" s="186"/>
      <c r="E72" s="186"/>
    </row>
    <row r="73" spans="1:5" ht="12.75" hidden="1">
      <c r="A73" s="204" t="s">
        <v>188</v>
      </c>
      <c r="B73" s="186" t="s">
        <v>333</v>
      </c>
      <c r="C73" s="186"/>
      <c r="D73" s="186"/>
      <c r="E73" s="186"/>
    </row>
    <row r="74" spans="1:5" ht="12.75" hidden="1">
      <c r="A74" s="204" t="s">
        <v>200</v>
      </c>
      <c r="B74" s="186" t="s">
        <v>334</v>
      </c>
      <c r="C74" s="186"/>
      <c r="D74" s="186"/>
      <c r="E74" s="186"/>
    </row>
    <row r="75" spans="1:5" ht="12.75" hidden="1">
      <c r="A75" s="204" t="s">
        <v>212</v>
      </c>
      <c r="B75" s="186" t="s">
        <v>335</v>
      </c>
      <c r="C75" s="186"/>
      <c r="D75" s="186"/>
      <c r="E75" s="186"/>
    </row>
    <row r="76" spans="1:5" ht="12.75" hidden="1">
      <c r="A76" s="204" t="s">
        <v>336</v>
      </c>
      <c r="B76" s="186" t="s">
        <v>337</v>
      </c>
      <c r="C76" s="186"/>
      <c r="D76" s="186"/>
      <c r="E76" s="186"/>
    </row>
    <row r="77" spans="1:5" ht="12.75" hidden="1">
      <c r="A77" s="204" t="s">
        <v>214</v>
      </c>
      <c r="B77" s="204" t="s">
        <v>338</v>
      </c>
      <c r="C77" s="186"/>
      <c r="D77" s="186"/>
      <c r="E77" s="186"/>
    </row>
    <row r="78" spans="1:5" ht="12.75" hidden="1">
      <c r="A78" s="204" t="s">
        <v>216</v>
      </c>
      <c r="B78" s="186" t="s">
        <v>339</v>
      </c>
      <c r="C78" s="186"/>
      <c r="D78" s="186"/>
      <c r="E78" s="186"/>
    </row>
    <row r="79" spans="1:5" ht="12.75" hidden="1">
      <c r="A79" s="204" t="s">
        <v>104</v>
      </c>
      <c r="B79" s="186" t="s">
        <v>340</v>
      </c>
      <c r="C79" s="186"/>
      <c r="D79" s="186"/>
      <c r="E79" s="186"/>
    </row>
    <row r="80" spans="1:5" ht="12.75" hidden="1">
      <c r="A80" s="204" t="s">
        <v>206</v>
      </c>
      <c r="B80" s="186" t="s">
        <v>341</v>
      </c>
      <c r="C80" s="186"/>
      <c r="D80" s="186"/>
      <c r="E80" s="186"/>
    </row>
    <row r="81" spans="1:5" ht="12.75" hidden="1">
      <c r="A81" s="204" t="s">
        <v>197</v>
      </c>
      <c r="B81" s="186" t="s">
        <v>342</v>
      </c>
      <c r="C81" s="186"/>
      <c r="D81" s="186"/>
      <c r="E81" s="186"/>
    </row>
    <row r="82" spans="1:5" ht="12.75" hidden="1">
      <c r="A82" s="204" t="s">
        <v>147</v>
      </c>
      <c r="B82" s="186" t="s">
        <v>343</v>
      </c>
      <c r="C82" s="186"/>
      <c r="D82" s="186"/>
      <c r="E82" s="186"/>
    </row>
    <row r="83" spans="1:5" ht="12.75" hidden="1">
      <c r="A83" s="204" t="s">
        <v>119</v>
      </c>
      <c r="B83" s="186" t="s">
        <v>344</v>
      </c>
      <c r="C83" s="186"/>
      <c r="D83" s="186"/>
      <c r="E83" s="186"/>
    </row>
    <row r="84" spans="1:5" ht="12.75" hidden="1">
      <c r="A84" s="204" t="s">
        <v>138</v>
      </c>
      <c r="B84" s="186" t="s">
        <v>345</v>
      </c>
      <c r="C84" s="186"/>
      <c r="D84" s="186"/>
      <c r="E84" s="186"/>
    </row>
    <row r="85" spans="1:5" ht="12.75" hidden="1">
      <c r="A85" s="204" t="s">
        <v>144</v>
      </c>
      <c r="B85" s="186" t="s">
        <v>346</v>
      </c>
      <c r="C85" s="186"/>
      <c r="D85" s="186"/>
      <c r="E85" s="186"/>
    </row>
    <row r="86" spans="1:5" ht="12.75" hidden="1">
      <c r="A86" s="204" t="s">
        <v>151</v>
      </c>
      <c r="B86" s="186" t="s">
        <v>347</v>
      </c>
      <c r="C86" s="186"/>
      <c r="D86" s="186"/>
      <c r="E86" s="186"/>
    </row>
    <row r="87" spans="1:5" ht="12.75" hidden="1">
      <c r="A87" s="204" t="s">
        <v>173</v>
      </c>
      <c r="B87" s="204" t="s">
        <v>348</v>
      </c>
      <c r="C87" s="186"/>
      <c r="D87" s="186"/>
      <c r="E87" s="186"/>
    </row>
    <row r="88" spans="1:5" ht="12.75" hidden="1">
      <c r="A88" s="204" t="s">
        <v>175</v>
      </c>
      <c r="B88" s="186" t="s">
        <v>349</v>
      </c>
      <c r="C88" s="186"/>
      <c r="D88" s="186"/>
      <c r="E88" s="186"/>
    </row>
    <row r="89" spans="1:5" ht="12.75" hidden="1">
      <c r="A89" s="204" t="s">
        <v>177</v>
      </c>
      <c r="B89" s="186" t="s">
        <v>350</v>
      </c>
      <c r="C89" s="186"/>
      <c r="D89" s="186"/>
      <c r="E89" s="186"/>
    </row>
    <row r="90" spans="1:5" ht="12.75" hidden="1">
      <c r="A90" s="204" t="s">
        <v>351</v>
      </c>
      <c r="B90" s="186" t="s">
        <v>352</v>
      </c>
      <c r="C90" s="186"/>
      <c r="D90" s="186"/>
      <c r="E90" s="186"/>
    </row>
    <row r="91" spans="1:5" ht="12.75" hidden="1">
      <c r="A91" s="204" t="s">
        <v>185</v>
      </c>
      <c r="B91" s="186" t="s">
        <v>353</v>
      </c>
      <c r="C91" s="186"/>
      <c r="D91" s="186"/>
      <c r="E91" s="186"/>
    </row>
    <row r="92" spans="1:5" ht="12.75" hidden="1">
      <c r="A92" s="204" t="s">
        <v>354</v>
      </c>
      <c r="B92" s="186" t="s">
        <v>355</v>
      </c>
      <c r="C92" s="186"/>
      <c r="D92" s="186"/>
      <c r="E92" s="186"/>
    </row>
    <row r="93" spans="1:5" ht="12.75" hidden="1">
      <c r="A93" s="204" t="s">
        <v>191</v>
      </c>
      <c r="B93" s="186" t="s">
        <v>356</v>
      </c>
      <c r="C93" s="186"/>
      <c r="D93" s="186"/>
      <c r="E93" s="186"/>
    </row>
    <row r="94" spans="1:5" ht="12.75" hidden="1">
      <c r="A94" s="204" t="s">
        <v>203</v>
      </c>
      <c r="B94" s="186" t="s">
        <v>357</v>
      </c>
      <c r="C94" s="186"/>
      <c r="D94" s="186"/>
      <c r="E94" s="186"/>
    </row>
    <row r="95" spans="1:5" ht="12.75" hidden="1">
      <c r="A95" s="204" t="s">
        <v>358</v>
      </c>
      <c r="B95" s="186" t="s">
        <v>359</v>
      </c>
      <c r="C95" s="186"/>
      <c r="D95" s="186"/>
      <c r="E95" s="186"/>
    </row>
    <row r="96" spans="1:5" ht="12.75" hidden="1">
      <c r="A96" s="204" t="s">
        <v>180</v>
      </c>
      <c r="B96" s="186" t="s">
        <v>360</v>
      </c>
      <c r="C96" s="186"/>
      <c r="D96" s="186"/>
      <c r="E96" s="186"/>
    </row>
    <row r="97" spans="1:5" ht="12.75" hidden="1">
      <c r="A97" s="204" t="s">
        <v>220</v>
      </c>
      <c r="B97" s="204" t="s">
        <v>361</v>
      </c>
      <c r="C97" s="186"/>
      <c r="D97" s="186"/>
      <c r="E97" s="186"/>
    </row>
    <row r="98" spans="1:5" ht="12.75" hidden="1">
      <c r="A98" s="204" t="s">
        <v>222</v>
      </c>
      <c r="B98" s="186" t="s">
        <v>362</v>
      </c>
      <c r="C98" s="186"/>
      <c r="D98" s="186"/>
      <c r="E98" s="186"/>
    </row>
    <row r="99" spans="1:5" ht="12.75" hidden="1">
      <c r="A99" s="204" t="s">
        <v>228</v>
      </c>
      <c r="B99" s="186" t="s">
        <v>363</v>
      </c>
      <c r="C99" s="186"/>
      <c r="D99" s="186"/>
      <c r="E99" s="186"/>
    </row>
    <row r="100" spans="1:5" ht="12.75" hidden="1">
      <c r="A100" s="204" t="s">
        <v>234</v>
      </c>
      <c r="B100" s="186" t="s">
        <v>364</v>
      </c>
      <c r="C100" s="186"/>
      <c r="D100" s="186"/>
      <c r="E100" s="186"/>
    </row>
    <row r="101" spans="1:5" ht="12.75" hidden="1">
      <c r="A101" s="204" t="s">
        <v>109</v>
      </c>
      <c r="B101" s="186" t="s">
        <v>365</v>
      </c>
      <c r="C101" s="186"/>
      <c r="D101" s="186"/>
      <c r="E101" s="186"/>
    </row>
    <row r="102" spans="1:5" ht="12.75" hidden="1">
      <c r="A102" s="204" t="s">
        <v>111</v>
      </c>
      <c r="B102" s="186" t="s">
        <v>366</v>
      </c>
      <c r="C102" s="186"/>
      <c r="D102" s="186"/>
      <c r="E102" s="186"/>
    </row>
    <row r="103" spans="1:5" ht="12.75" hidden="1">
      <c r="A103" s="204" t="s">
        <v>182</v>
      </c>
      <c r="B103" s="186" t="s">
        <v>367</v>
      </c>
      <c r="C103" s="186"/>
      <c r="D103" s="186"/>
      <c r="E103" s="186"/>
    </row>
    <row r="104" spans="1:5" ht="12.75" hidden="1">
      <c r="A104" s="204" t="s">
        <v>113</v>
      </c>
      <c r="B104" s="186" t="s">
        <v>368</v>
      </c>
      <c r="C104" s="186"/>
      <c r="D104" s="186"/>
      <c r="E104" s="186"/>
    </row>
    <row r="105" spans="1:5" ht="12.75" hidden="1">
      <c r="A105" s="204" t="s">
        <v>168</v>
      </c>
      <c r="B105" s="186" t="s">
        <v>369</v>
      </c>
      <c r="C105" s="186"/>
      <c r="D105" s="186"/>
      <c r="E105" s="186"/>
    </row>
    <row r="106" spans="1:5" ht="12.75" hidden="1">
      <c r="A106" s="204" t="s">
        <v>370</v>
      </c>
      <c r="B106" s="186" t="s">
        <v>371</v>
      </c>
      <c r="C106" s="186"/>
      <c r="D106" s="186"/>
      <c r="E106" s="186"/>
    </row>
    <row r="107" spans="1:5" ht="12.75" hidden="1">
      <c r="A107" s="204" t="s">
        <v>372</v>
      </c>
      <c r="B107" s="204" t="s">
        <v>373</v>
      </c>
      <c r="C107" s="186"/>
      <c r="D107" s="186"/>
      <c r="E107" s="186"/>
    </row>
    <row r="108" spans="1:5" ht="12.75" hidden="1">
      <c r="A108" s="204" t="s">
        <v>374</v>
      </c>
      <c r="B108" s="186" t="s">
        <v>375</v>
      </c>
      <c r="C108" s="186"/>
      <c r="D108" s="186"/>
      <c r="E108" s="186"/>
    </row>
    <row r="109" spans="1:5" ht="12.75" hidden="1">
      <c r="A109" s="204" t="s">
        <v>376</v>
      </c>
      <c r="B109" s="186" t="s">
        <v>377</v>
      </c>
      <c r="C109" s="186"/>
      <c r="D109" s="186"/>
      <c r="E109" s="186"/>
    </row>
    <row r="110" spans="1:5" ht="12.75" hidden="1">
      <c r="A110" s="204" t="s">
        <v>240</v>
      </c>
      <c r="B110" s="186" t="s">
        <v>378</v>
      </c>
      <c r="C110" s="186"/>
      <c r="D110" s="186"/>
      <c r="E110" s="186"/>
    </row>
    <row r="111" spans="1:5" ht="12.75" hidden="1">
      <c r="A111" s="204" t="s">
        <v>379</v>
      </c>
      <c r="B111" s="186" t="s">
        <v>380</v>
      </c>
      <c r="C111" s="186"/>
      <c r="D111" s="186"/>
      <c r="E111" s="186"/>
    </row>
    <row r="112" spans="1:5" ht="12.75" hidden="1">
      <c r="A112" s="204" t="s">
        <v>381</v>
      </c>
      <c r="B112" s="186" t="s">
        <v>382</v>
      </c>
      <c r="C112" s="186"/>
      <c r="D112" s="186"/>
      <c r="E112" s="186"/>
    </row>
    <row r="113" spans="1:5" ht="12.75" hidden="1">
      <c r="A113" s="204" t="s">
        <v>251</v>
      </c>
      <c r="B113" s="186" t="s">
        <v>383</v>
      </c>
      <c r="C113" s="186"/>
      <c r="D113" s="186"/>
      <c r="E113" s="186"/>
    </row>
    <row r="114" spans="1:5" ht="12.75" hidden="1">
      <c r="A114" s="204" t="s">
        <v>249</v>
      </c>
      <c r="B114" s="186" t="s">
        <v>384</v>
      </c>
      <c r="C114" s="186"/>
      <c r="D114" s="186"/>
      <c r="E114" s="186"/>
    </row>
    <row r="115" spans="1:5" ht="12.75" hidden="1">
      <c r="A115" s="204" t="s">
        <v>385</v>
      </c>
      <c r="B115" s="186" t="s">
        <v>386</v>
      </c>
      <c r="C115" s="186"/>
      <c r="D115" s="186"/>
      <c r="E115" s="186"/>
    </row>
    <row r="116" spans="1:5" ht="12.75" hidden="1">
      <c r="A116" s="204" t="s">
        <v>209</v>
      </c>
      <c r="B116" s="186" t="s">
        <v>387</v>
      </c>
      <c r="C116" s="186"/>
      <c r="D116" s="186"/>
      <c r="E116" s="186"/>
    </row>
    <row r="117" spans="1:5" ht="12.75" hidden="1">
      <c r="A117" s="204" t="s">
        <v>388</v>
      </c>
      <c r="B117" s="204" t="s">
        <v>389</v>
      </c>
      <c r="C117" s="186"/>
      <c r="D117" s="186"/>
      <c r="E117" s="186"/>
    </row>
    <row r="118" spans="1:5" ht="12.75" hidden="1">
      <c r="A118" s="204" t="s">
        <v>390</v>
      </c>
      <c r="B118" s="186" t="s">
        <v>391</v>
      </c>
      <c r="C118" s="186"/>
      <c r="D118" s="186"/>
      <c r="E118" s="186"/>
    </row>
    <row r="119" spans="1:5" ht="12.75" hidden="1">
      <c r="A119" s="204" t="s">
        <v>392</v>
      </c>
      <c r="B119" s="186" t="s">
        <v>393</v>
      </c>
      <c r="C119" s="186"/>
      <c r="D119" s="186"/>
      <c r="E119" s="186"/>
    </row>
    <row r="120" spans="1:5" ht="12.75" hidden="1">
      <c r="A120" s="204" t="s">
        <v>394</v>
      </c>
      <c r="B120" s="186" t="s">
        <v>395</v>
      </c>
      <c r="C120" s="186"/>
      <c r="D120" s="186"/>
      <c r="E120" s="186"/>
    </row>
    <row r="121" spans="1:5" ht="12.75" hidden="1">
      <c r="A121" s="204" t="s">
        <v>126</v>
      </c>
      <c r="B121" s="186" t="s">
        <v>396</v>
      </c>
      <c r="C121" s="186"/>
      <c r="D121" s="186"/>
      <c r="E121" s="186"/>
    </row>
    <row r="122" spans="1:5" ht="12.75" hidden="1">
      <c r="A122" s="204" t="s">
        <v>243</v>
      </c>
      <c r="B122" s="186" t="s">
        <v>397</v>
      </c>
      <c r="C122" s="186"/>
      <c r="D122" s="186"/>
      <c r="E122" s="186"/>
    </row>
    <row r="123" spans="1:5" ht="12.75" hidden="1">
      <c r="A123" s="204" t="s">
        <v>245</v>
      </c>
      <c r="B123" s="186" t="s">
        <v>398</v>
      </c>
      <c r="C123" s="186"/>
      <c r="D123" s="186"/>
      <c r="E123" s="186"/>
    </row>
    <row r="124" spans="1:5" ht="12.75" hidden="1">
      <c r="A124" s="204" t="s">
        <v>247</v>
      </c>
      <c r="B124" s="186" t="s">
        <v>399</v>
      </c>
      <c r="C124" s="186"/>
      <c r="D124" s="186"/>
      <c r="E124" s="186"/>
    </row>
    <row r="125" spans="1:5" ht="12.75" hidden="1">
      <c r="A125" s="204" t="s">
        <v>400</v>
      </c>
      <c r="B125" s="186" t="s">
        <v>401</v>
      </c>
      <c r="C125" s="186"/>
      <c r="D125" s="186"/>
      <c r="E125" s="186"/>
    </row>
    <row r="126" spans="1:5" ht="12.75" hidden="1">
      <c r="A126" s="204" t="s">
        <v>402</v>
      </c>
      <c r="B126" s="186" t="s">
        <v>403</v>
      </c>
      <c r="C126" s="186"/>
      <c r="D126" s="186"/>
      <c r="E126" s="186"/>
    </row>
    <row r="127" spans="1:5" ht="12.75" hidden="1">
      <c r="A127" s="204" t="s">
        <v>404</v>
      </c>
      <c r="B127" s="204" t="s">
        <v>405</v>
      </c>
      <c r="C127" s="186"/>
      <c r="D127" s="186"/>
      <c r="E127" s="186"/>
    </row>
    <row r="128" spans="1:5" ht="12.75" hidden="1">
      <c r="A128" s="204" t="s">
        <v>254</v>
      </c>
      <c r="B128" s="186" t="s">
        <v>406</v>
      </c>
      <c r="C128" s="186"/>
      <c r="D128" s="186"/>
      <c r="E128" s="186"/>
    </row>
    <row r="129" spans="1:5" ht="12.75" hidden="1">
      <c r="A129" s="204" t="s">
        <v>407</v>
      </c>
      <c r="B129" s="186" t="s">
        <v>408</v>
      </c>
      <c r="C129" s="186"/>
      <c r="D129" s="186"/>
      <c r="E129" s="186"/>
    </row>
    <row r="130" spans="1:5" ht="12.75" hidden="1">
      <c r="A130" s="204" t="s">
        <v>409</v>
      </c>
      <c r="B130" s="186" t="s">
        <v>410</v>
      </c>
      <c r="C130" s="186"/>
      <c r="D130" s="186"/>
      <c r="E130" s="186"/>
    </row>
    <row r="131" spans="1:5" ht="12.75" hidden="1">
      <c r="A131" s="204" t="s">
        <v>411</v>
      </c>
      <c r="B131" s="186" t="s">
        <v>412</v>
      </c>
      <c r="C131" s="186"/>
      <c r="D131" s="186"/>
      <c r="E131" s="186"/>
    </row>
    <row r="132" spans="1:5" ht="12.75" hidden="1">
      <c r="A132" s="204" t="s">
        <v>413</v>
      </c>
      <c r="B132" s="186" t="s">
        <v>414</v>
      </c>
      <c r="C132" s="186"/>
      <c r="D132" s="186"/>
      <c r="E132" s="186"/>
    </row>
    <row r="133" spans="1:5" ht="12.75" hidden="1">
      <c r="A133" s="204" t="s">
        <v>415</v>
      </c>
      <c r="B133" s="186" t="s">
        <v>416</v>
      </c>
      <c r="C133" s="186"/>
      <c r="D133" s="186"/>
      <c r="E133" s="186"/>
    </row>
    <row r="134" spans="1:5" ht="12.75" hidden="1">
      <c r="A134" s="204" t="s">
        <v>417</v>
      </c>
      <c r="B134" s="186" t="s">
        <v>418</v>
      </c>
      <c r="C134" s="186"/>
      <c r="D134" s="186"/>
      <c r="E134" s="186"/>
    </row>
    <row r="135" spans="1:5" ht="12.75" hidden="1">
      <c r="A135" s="204" t="s">
        <v>419</v>
      </c>
      <c r="B135" s="186" t="s">
        <v>420</v>
      </c>
      <c r="C135" s="186"/>
      <c r="D135" s="186"/>
      <c r="E135" s="186"/>
    </row>
    <row r="136" ht="45" customHeight="1" hidden="1"/>
    <row r="137" ht="12.75">
      <c r="A137" s="205" t="s">
        <v>421</v>
      </c>
    </row>
  </sheetData>
  <mergeCells count="2">
    <mergeCell ref="B2:D2"/>
    <mergeCell ref="A3:D3"/>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K103"/>
  <sheetViews>
    <sheetView zoomScale="85" zoomScaleNormal="85" workbookViewId="0" topLeftCell="A4">
      <selection activeCell="D17" activeCellId="4" sqref="D6:H6 E15:F15 H15:I15 D16:I16 D17:I17"/>
    </sheetView>
  </sheetViews>
  <sheetFormatPr defaultColWidth="9.33203125" defaultRowHeight="12.75"/>
  <cols>
    <col min="1" max="1" width="6.5" style="77" customWidth="1"/>
    <col min="2" max="2" width="20.16015625" style="77" customWidth="1"/>
    <col min="3" max="3" width="3" style="77" customWidth="1"/>
    <col min="4" max="4" width="19.83203125" style="77" customWidth="1"/>
    <col min="5" max="5" width="3.66015625" style="77" customWidth="1"/>
    <col min="6" max="6" width="20.16015625" style="77" customWidth="1"/>
    <col min="7" max="7" width="3.16015625" style="77" customWidth="1"/>
    <col min="8" max="8" width="20.83203125" style="77" customWidth="1"/>
    <col min="9" max="9" width="3.33203125" style="77" customWidth="1"/>
    <col min="10" max="10" width="23.83203125" style="77" customWidth="1"/>
    <col min="11" max="16384" width="10.66015625" style="77" customWidth="1"/>
  </cols>
  <sheetData>
    <row r="1" spans="1:11" ht="18">
      <c r="A1" s="1309" t="s">
        <v>855</v>
      </c>
      <c r="B1" s="1309"/>
      <c r="C1" s="1309"/>
      <c r="D1" s="1309"/>
      <c r="E1" s="1309"/>
      <c r="F1" s="1309"/>
      <c r="G1" s="1309"/>
      <c r="H1" s="1309"/>
      <c r="I1" s="1309"/>
      <c r="J1" s="1309"/>
      <c r="K1" s="1287" t="s">
        <v>679</v>
      </c>
    </row>
    <row r="2" spans="1:11" ht="18">
      <c r="A2" s="1310" t="s">
        <v>856</v>
      </c>
      <c r="B2" s="1309"/>
      <c r="C2" s="1309"/>
      <c r="D2" s="1309"/>
      <c r="E2" s="1309"/>
      <c r="F2" s="1309"/>
      <c r="G2" s="1309"/>
      <c r="H2" s="1309"/>
      <c r="I2" s="1309"/>
      <c r="J2" s="1309"/>
      <c r="K2" s="1288"/>
    </row>
    <row r="3" spans="2:11" ht="21" customHeight="1">
      <c r="B3" s="120" t="s">
        <v>857</v>
      </c>
      <c r="C3" s="1296"/>
      <c r="D3" s="1296"/>
      <c r="E3" s="1304" t="s">
        <v>858</v>
      </c>
      <c r="F3" s="1304"/>
      <c r="G3" s="1304"/>
      <c r="H3" s="1300" t="s">
        <v>859</v>
      </c>
      <c r="I3" s="1300"/>
      <c r="J3" s="122"/>
      <c r="K3" s="1288"/>
    </row>
    <row r="4" ht="7.5" customHeight="1">
      <c r="K4" s="1288"/>
    </row>
    <row r="5" spans="2:11" ht="21" customHeight="1">
      <c r="B5" s="77" t="s">
        <v>860</v>
      </c>
      <c r="E5" s="1291">
        <f>'Cmpt''n'!I70</f>
        <v>0</v>
      </c>
      <c r="F5" s="1291"/>
      <c r="G5" s="1291"/>
      <c r="I5" s="1301" t="s">
        <v>861</v>
      </c>
      <c r="J5" s="1301"/>
      <c r="K5" s="1288"/>
    </row>
    <row r="6" spans="4:11" ht="21" customHeight="1">
      <c r="D6" s="1289" t="str">
        <f>'NostoWords (2)'!E3</f>
        <v>RUPEES ONLY  </v>
      </c>
      <c r="E6" s="1289"/>
      <c r="F6" s="1289"/>
      <c r="G6" s="1289"/>
      <c r="H6" s="1289"/>
      <c r="I6" s="75"/>
      <c r="J6" s="123"/>
      <c r="K6" s="1288"/>
    </row>
    <row r="7" spans="4:11" ht="21" customHeight="1">
      <c r="D7" s="1302"/>
      <c r="E7" s="1302"/>
      <c r="F7" s="1302"/>
      <c r="G7" s="1302"/>
      <c r="H7" s="1302"/>
      <c r="I7" s="124" t="s">
        <v>862</v>
      </c>
      <c r="J7" s="123"/>
      <c r="K7" s="1288"/>
    </row>
    <row r="8" spans="2:11" ht="21" customHeight="1">
      <c r="B8" s="1297" t="s">
        <v>863</v>
      </c>
      <c r="C8" s="1297"/>
      <c r="D8" s="1297"/>
      <c r="E8" s="1297"/>
      <c r="F8" s="1289" t="str">
        <f>TaxpayerName</f>
        <v>M.WASEEM GHAFOOR</v>
      </c>
      <c r="G8" s="1289"/>
      <c r="H8" s="1289"/>
      <c r="I8" s="1289"/>
      <c r="J8" s="1289"/>
      <c r="K8" s="1288"/>
    </row>
    <row r="9" spans="2:11" ht="24.75" customHeight="1">
      <c r="B9" s="1297"/>
      <c r="C9" s="1297"/>
      <c r="D9" s="1297"/>
      <c r="E9" s="1297"/>
      <c r="F9" s="1298" t="str">
        <f>AddressRes</f>
        <v>MADINA COLONY, NEW ABADI BAGHBANPURA, NEAR REHMAT-UL-ALMEEN MASJID, LAHORE</v>
      </c>
      <c r="G9" s="1298"/>
      <c r="H9" s="1298"/>
      <c r="I9" s="1298"/>
      <c r="J9" s="1298"/>
      <c r="K9" s="1288"/>
    </row>
    <row r="10" spans="2:11" ht="21" customHeight="1">
      <c r="B10" s="1297"/>
      <c r="C10" s="1297"/>
      <c r="D10" s="1297"/>
      <c r="E10" s="1297"/>
      <c r="F10" s="1299"/>
      <c r="G10" s="1299"/>
      <c r="H10" s="1299"/>
      <c r="I10" s="1299"/>
      <c r="J10" s="1299"/>
      <c r="K10" s="1288"/>
    </row>
    <row r="11" spans="6:11" ht="21.75" customHeight="1">
      <c r="F11" s="1290" t="s">
        <v>864</v>
      </c>
      <c r="G11" s="1290"/>
      <c r="H11" s="1290"/>
      <c r="I11" s="1290"/>
      <c r="J11" s="1290"/>
      <c r="K11" s="1288"/>
    </row>
    <row r="12" spans="2:11" ht="21" customHeight="1">
      <c r="B12" s="77" t="s">
        <v>865</v>
      </c>
      <c r="E12" s="1305" t="str">
        <f>Cmpt'n!NTN</f>
        <v>1298149-4</v>
      </c>
      <c r="F12" s="1305"/>
      <c r="G12" s="1305"/>
      <c r="J12" s="125" t="s">
        <v>866</v>
      </c>
      <c r="K12" s="1288"/>
    </row>
    <row r="13" spans="2:11" ht="21" customHeight="1">
      <c r="B13" s="77" t="s">
        <v>476</v>
      </c>
      <c r="D13" s="1289" t="str">
        <f>NIC</f>
        <v>35201-1514787-5</v>
      </c>
      <c r="E13" s="1289"/>
      <c r="F13" s="1289"/>
      <c r="G13" s="1289"/>
      <c r="H13" s="1289"/>
      <c r="I13" s="1289"/>
      <c r="J13" s="125" t="s">
        <v>867</v>
      </c>
      <c r="K13" s="1288"/>
    </row>
    <row r="14" spans="2:11" ht="21" customHeight="1">
      <c r="B14" s="77" t="s">
        <v>868</v>
      </c>
      <c r="D14" s="1289"/>
      <c r="E14" s="1289"/>
      <c r="F14" s="1289"/>
      <c r="G14" s="1289"/>
      <c r="H14" s="1289"/>
      <c r="I14" s="1289"/>
      <c r="J14" s="126" t="s">
        <v>869</v>
      </c>
      <c r="K14" s="1288"/>
    </row>
    <row r="15" spans="2:11" ht="21" customHeight="1">
      <c r="B15" s="77" t="s">
        <v>870</v>
      </c>
      <c r="D15" s="121" t="s">
        <v>871</v>
      </c>
      <c r="E15" s="1306">
        <v>39630</v>
      </c>
      <c r="F15" s="1289"/>
      <c r="G15" s="77" t="s">
        <v>872</v>
      </c>
      <c r="H15" s="1306">
        <v>39994</v>
      </c>
      <c r="I15" s="1289"/>
      <c r="J15" s="125" t="s">
        <v>873</v>
      </c>
      <c r="K15" s="1288"/>
    </row>
    <row r="16" spans="2:11" ht="21" customHeight="1">
      <c r="B16" s="77" t="s">
        <v>874</v>
      </c>
      <c r="D16" s="1289">
        <v>149</v>
      </c>
      <c r="E16" s="1289"/>
      <c r="F16" s="1289"/>
      <c r="G16" s="1289"/>
      <c r="H16" s="1289"/>
      <c r="I16" s="1289"/>
      <c r="J16" s="127" t="s">
        <v>875</v>
      </c>
      <c r="K16" s="1288"/>
    </row>
    <row r="17" spans="2:11" ht="21" customHeight="1">
      <c r="B17" s="77" t="s">
        <v>876</v>
      </c>
      <c r="C17" s="76"/>
      <c r="D17" s="1289" t="s">
        <v>877</v>
      </c>
      <c r="E17" s="1289"/>
      <c r="F17" s="1289"/>
      <c r="G17" s="1289"/>
      <c r="H17" s="1289"/>
      <c r="I17" s="1289"/>
      <c r="J17" s="125" t="s">
        <v>878</v>
      </c>
      <c r="K17" s="1288"/>
    </row>
    <row r="18" spans="2:11" ht="21" customHeight="1">
      <c r="B18" s="77" t="s">
        <v>879</v>
      </c>
      <c r="D18" s="1289"/>
      <c r="E18" s="1289"/>
      <c r="F18" s="1289"/>
      <c r="G18" s="1289"/>
      <c r="H18" s="1289"/>
      <c r="I18" s="1289"/>
      <c r="J18" s="126" t="s">
        <v>880</v>
      </c>
      <c r="K18" s="1288"/>
    </row>
    <row r="19" spans="2:11" ht="21" customHeight="1">
      <c r="B19" s="77" t="s">
        <v>881</v>
      </c>
      <c r="E19" s="1291">
        <f>'P 1'!L35</f>
        <v>0</v>
      </c>
      <c r="F19" s="1291"/>
      <c r="G19" s="1291"/>
      <c r="H19" s="1291"/>
      <c r="I19" s="1291"/>
      <c r="J19" s="1313" t="s">
        <v>882</v>
      </c>
      <c r="K19" s="1288"/>
    </row>
    <row r="20" spans="5:11" ht="21" customHeight="1">
      <c r="E20" s="1289"/>
      <c r="F20" s="1289"/>
      <c r="G20" s="1289"/>
      <c r="H20" s="1289"/>
      <c r="I20" s="1289"/>
      <c r="J20" s="1313"/>
      <c r="K20" s="1288"/>
    </row>
    <row r="21" ht="4.5" customHeight="1">
      <c r="K21" s="1288"/>
    </row>
    <row r="22" ht="5.25" customHeight="1">
      <c r="K22" s="1288"/>
    </row>
    <row r="23" spans="2:11" ht="12.75">
      <c r="B23" s="1312" t="s">
        <v>883</v>
      </c>
      <c r="C23" s="1312"/>
      <c r="D23" s="1312"/>
      <c r="E23" s="1312"/>
      <c r="F23" s="1312"/>
      <c r="G23" s="1312"/>
      <c r="H23" s="1312"/>
      <c r="I23" s="1312"/>
      <c r="J23" s="1312"/>
      <c r="K23" s="1288"/>
    </row>
    <row r="24" spans="2:11" ht="12.75">
      <c r="B24" s="1312"/>
      <c r="C24" s="1312"/>
      <c r="D24" s="1312"/>
      <c r="E24" s="1312"/>
      <c r="F24" s="1312"/>
      <c r="G24" s="1312"/>
      <c r="H24" s="1312"/>
      <c r="I24" s="1312"/>
      <c r="J24" s="1312"/>
      <c r="K24" s="1288"/>
    </row>
    <row r="25" ht="12.75">
      <c r="K25" s="1288"/>
    </row>
    <row r="26" spans="2:11" ht="12.75" customHeight="1">
      <c r="B26" s="1295" t="s">
        <v>884</v>
      </c>
      <c r="C26" s="128"/>
      <c r="D26" s="1295" t="s">
        <v>885</v>
      </c>
      <c r="E26" s="1295"/>
      <c r="F26" s="1295" t="s">
        <v>886</v>
      </c>
      <c r="G26" s="1295"/>
      <c r="H26" s="1295" t="s">
        <v>887</v>
      </c>
      <c r="I26" s="1295"/>
      <c r="J26" s="1295" t="s">
        <v>888</v>
      </c>
      <c r="K26" s="1288"/>
    </row>
    <row r="27" spans="2:11" ht="12.75">
      <c r="B27" s="1295"/>
      <c r="C27" s="128"/>
      <c r="D27" s="1295"/>
      <c r="E27" s="1295"/>
      <c r="F27" s="1295"/>
      <c r="G27" s="1295"/>
      <c r="H27" s="1295"/>
      <c r="I27" s="1295"/>
      <c r="J27" s="1295"/>
      <c r="K27" s="1288"/>
    </row>
    <row r="28" spans="2:11" ht="21" customHeight="1">
      <c r="B28" s="129"/>
      <c r="C28" s="130"/>
      <c r="D28" s="131"/>
      <c r="E28" s="132"/>
      <c r="F28" s="133"/>
      <c r="G28" s="134"/>
      <c r="H28" s="135"/>
      <c r="I28" s="134"/>
      <c r="J28" s="133"/>
      <c r="K28" s="1288"/>
    </row>
    <row r="29" spans="2:11" ht="21" customHeight="1">
      <c r="B29" s="129"/>
      <c r="C29" s="130"/>
      <c r="D29" s="131"/>
      <c r="E29" s="132"/>
      <c r="F29" s="133"/>
      <c r="G29" s="134"/>
      <c r="H29" s="135"/>
      <c r="I29" s="134"/>
      <c r="J29" s="133"/>
      <c r="K29" s="1288"/>
    </row>
    <row r="30" spans="2:11" ht="21" customHeight="1">
      <c r="B30" s="131"/>
      <c r="C30" s="130"/>
      <c r="D30" s="136"/>
      <c r="E30" s="132"/>
      <c r="F30" s="133"/>
      <c r="G30" s="134"/>
      <c r="H30" s="135"/>
      <c r="I30" s="134"/>
      <c r="J30" s="133"/>
      <c r="K30" s="1288"/>
    </row>
    <row r="31" spans="2:11" ht="21" customHeight="1">
      <c r="B31" s="131"/>
      <c r="C31" s="130"/>
      <c r="D31" s="136"/>
      <c r="E31" s="132"/>
      <c r="F31" s="133"/>
      <c r="G31" s="134"/>
      <c r="H31" s="135"/>
      <c r="I31" s="134"/>
      <c r="J31" s="133"/>
      <c r="K31" s="1288"/>
    </row>
    <row r="32" spans="2:11" ht="21" customHeight="1">
      <c r="B32" s="131"/>
      <c r="C32" s="130"/>
      <c r="D32" s="136"/>
      <c r="E32" s="132"/>
      <c r="F32" s="133"/>
      <c r="G32" s="134"/>
      <c r="H32" s="135"/>
      <c r="I32" s="134"/>
      <c r="J32" s="133"/>
      <c r="K32" s="1288"/>
    </row>
    <row r="33" spans="2:11" ht="21" customHeight="1">
      <c r="B33" s="131"/>
      <c r="C33" s="130"/>
      <c r="D33" s="136"/>
      <c r="E33" s="132"/>
      <c r="F33" s="133"/>
      <c r="G33" s="134"/>
      <c r="H33" s="135"/>
      <c r="I33" s="134"/>
      <c r="J33" s="133"/>
      <c r="K33" s="1288"/>
    </row>
    <row r="34" spans="2:11" ht="21" customHeight="1">
      <c r="B34" s="137"/>
      <c r="D34" s="138"/>
      <c r="E34" s="134"/>
      <c r="F34" s="139"/>
      <c r="G34" s="134"/>
      <c r="H34" s="140"/>
      <c r="I34" s="134"/>
      <c r="J34" s="139"/>
      <c r="K34" s="1288"/>
    </row>
    <row r="35" spans="2:11" ht="6" customHeight="1">
      <c r="B35" s="141"/>
      <c r="C35" s="85"/>
      <c r="D35" s="141"/>
      <c r="E35" s="85"/>
      <c r="F35" s="141"/>
      <c r="G35" s="85"/>
      <c r="H35" s="141"/>
      <c r="I35" s="85"/>
      <c r="J35" s="141"/>
      <c r="K35" s="1288"/>
    </row>
    <row r="36" spans="2:11" ht="12.75">
      <c r="B36" s="77" t="s">
        <v>1</v>
      </c>
      <c r="K36" s="1288"/>
    </row>
    <row r="37" ht="12.75">
      <c r="K37" s="1288"/>
    </row>
    <row r="38" spans="2:11" ht="21" customHeight="1">
      <c r="B38" s="77" t="s">
        <v>2</v>
      </c>
      <c r="C38" s="1307">
        <f>EmployerName</f>
        <v>0</v>
      </c>
      <c r="D38" s="1307"/>
      <c r="E38" s="1307"/>
      <c r="F38" s="1307"/>
      <c r="H38" s="77" t="s">
        <v>469</v>
      </c>
      <c r="I38" s="1293"/>
      <c r="J38" s="1293"/>
      <c r="K38" s="1288"/>
    </row>
    <row r="39" spans="3:11" ht="21" customHeight="1">
      <c r="C39" s="1303"/>
      <c r="D39" s="1303"/>
      <c r="E39" s="1303"/>
      <c r="F39" s="1303"/>
      <c r="H39" s="77" t="s">
        <v>450</v>
      </c>
      <c r="I39" s="1294">
        <f>RepresentName</f>
        <v>0</v>
      </c>
      <c r="J39" s="1294"/>
      <c r="K39" s="1288"/>
    </row>
    <row r="40" spans="2:11" ht="21" customHeight="1">
      <c r="B40" s="77" t="s">
        <v>3</v>
      </c>
      <c r="C40" s="1308">
        <f>EmployerAddress</f>
        <v>0</v>
      </c>
      <c r="D40" s="1308"/>
      <c r="E40" s="1308"/>
      <c r="F40" s="1308"/>
      <c r="I40" s="1292"/>
      <c r="J40" s="1292"/>
      <c r="K40" s="1288"/>
    </row>
    <row r="41" spans="3:11" ht="21" customHeight="1">
      <c r="C41" s="1303"/>
      <c r="D41" s="1303"/>
      <c r="E41" s="1303"/>
      <c r="F41" s="1303"/>
      <c r="H41" s="77" t="s">
        <v>4</v>
      </c>
      <c r="I41" s="1292"/>
      <c r="J41" s="1292"/>
      <c r="K41" s="1288"/>
    </row>
    <row r="42" spans="2:11" ht="21" customHeight="1">
      <c r="B42" s="77" t="s">
        <v>5</v>
      </c>
      <c r="C42" s="1311">
        <f>EmployerNTN</f>
        <v>0</v>
      </c>
      <c r="D42" s="1311"/>
      <c r="E42" s="1311"/>
      <c r="F42" s="1311"/>
      <c r="H42" s="77" t="s">
        <v>6</v>
      </c>
      <c r="I42" s="1292"/>
      <c r="J42" s="1292"/>
      <c r="K42" s="1288"/>
    </row>
    <row r="43" spans="2:11" ht="21" customHeight="1">
      <c r="B43" s="77" t="s">
        <v>7</v>
      </c>
      <c r="C43" s="1303"/>
      <c r="D43" s="1303"/>
      <c r="E43" s="1303"/>
      <c r="F43" s="1303"/>
      <c r="I43" s="1292"/>
      <c r="J43" s="1292"/>
      <c r="K43" s="1288"/>
    </row>
    <row r="44" spans="3:11" ht="21" customHeight="1">
      <c r="C44" s="142"/>
      <c r="D44" s="142"/>
      <c r="E44" s="142"/>
      <c r="F44" s="142"/>
      <c r="I44" s="143"/>
      <c r="J44" s="143"/>
      <c r="K44" s="1288"/>
    </row>
    <row r="45" spans="8:11" ht="17.25" customHeight="1" hidden="1">
      <c r="H45" s="77">
        <v>0</v>
      </c>
      <c r="K45" s="530"/>
    </row>
    <row r="46" ht="12.75">
      <c r="K46" s="530"/>
    </row>
    <row r="47" ht="12.75">
      <c r="K47" s="530"/>
    </row>
    <row r="48" ht="12.75">
      <c r="K48" s="530"/>
    </row>
    <row r="49" ht="12.75">
      <c r="K49" s="530"/>
    </row>
    <row r="50" ht="12.75">
      <c r="K50" s="530"/>
    </row>
    <row r="51" ht="12.75">
      <c r="K51" s="530"/>
    </row>
    <row r="52" ht="12.75">
      <c r="K52" s="530"/>
    </row>
    <row r="53" ht="12.75">
      <c r="K53" s="530"/>
    </row>
    <row r="54" ht="12.75">
      <c r="K54" s="530"/>
    </row>
    <row r="55" ht="12.75">
      <c r="K55" s="530"/>
    </row>
    <row r="56" ht="12.75">
      <c r="K56" s="530"/>
    </row>
    <row r="57" ht="12.75">
      <c r="K57" s="530"/>
    </row>
    <row r="58" ht="12.75">
      <c r="K58" s="530"/>
    </row>
    <row r="59" ht="12.75">
      <c r="K59" s="530"/>
    </row>
    <row r="60" ht="12.75">
      <c r="K60" s="530"/>
    </row>
    <row r="61" ht="12.75">
      <c r="K61" s="530"/>
    </row>
    <row r="62" ht="12.75">
      <c r="K62" s="530"/>
    </row>
    <row r="63" ht="12.75">
      <c r="K63" s="530"/>
    </row>
    <row r="64" ht="12.75">
      <c r="K64" s="530"/>
    </row>
    <row r="65" ht="12.75">
      <c r="K65" s="531"/>
    </row>
    <row r="66" ht="12.75">
      <c r="K66" s="531"/>
    </row>
    <row r="67" ht="12.75">
      <c r="K67" s="531"/>
    </row>
    <row r="68" ht="12.75">
      <c r="K68" s="531"/>
    </row>
    <row r="69" ht="12.75">
      <c r="K69" s="531"/>
    </row>
    <row r="70" ht="12.75">
      <c r="K70" s="531"/>
    </row>
    <row r="71" ht="12.75">
      <c r="K71" s="531"/>
    </row>
    <row r="72" ht="12.75">
      <c r="K72" s="531"/>
    </row>
    <row r="73" ht="12.75">
      <c r="K73" s="531"/>
    </row>
    <row r="74" ht="12.75">
      <c r="K74" s="531"/>
    </row>
    <row r="75" ht="12.75">
      <c r="K75" s="531"/>
    </row>
    <row r="76" ht="12.75">
      <c r="K76" s="531"/>
    </row>
    <row r="77" ht="12.75">
      <c r="K77" s="531"/>
    </row>
    <row r="78" ht="12.75">
      <c r="K78" s="531"/>
    </row>
    <row r="79" ht="12.75">
      <c r="K79" s="531"/>
    </row>
    <row r="80" ht="12.75">
      <c r="K80" s="531"/>
    </row>
    <row r="81" ht="12.75">
      <c r="K81" s="531"/>
    </row>
    <row r="82" ht="12.75">
      <c r="K82" s="531"/>
    </row>
    <row r="83" ht="12.75">
      <c r="K83" s="531"/>
    </row>
    <row r="84" ht="12.75">
      <c r="K84" s="531"/>
    </row>
    <row r="85" ht="12.75">
      <c r="K85" s="531"/>
    </row>
    <row r="86" ht="12.75">
      <c r="K86" s="531"/>
    </row>
    <row r="87" ht="12.75">
      <c r="K87" s="531"/>
    </row>
    <row r="88" ht="12.75">
      <c r="K88" s="531"/>
    </row>
    <row r="89" ht="12.75">
      <c r="K89" s="531"/>
    </row>
    <row r="90" ht="12.75">
      <c r="K90" s="531"/>
    </row>
    <row r="91" ht="12.75">
      <c r="K91" s="531"/>
    </row>
    <row r="92" ht="12.75">
      <c r="K92" s="531"/>
    </row>
    <row r="93" ht="12.75">
      <c r="K93" s="531"/>
    </row>
    <row r="94" ht="12.75">
      <c r="K94" s="531"/>
    </row>
    <row r="95" ht="12.75">
      <c r="K95" s="531"/>
    </row>
    <row r="96" ht="12.75">
      <c r="K96" s="531"/>
    </row>
    <row r="97" ht="12.75">
      <c r="K97" s="531"/>
    </row>
    <row r="98" ht="12.75">
      <c r="K98" s="531"/>
    </row>
    <row r="99" ht="12.75">
      <c r="K99" s="531"/>
    </row>
    <row r="100" ht="12.75">
      <c r="K100" s="531"/>
    </row>
    <row r="101" ht="12.75">
      <c r="K101" s="531"/>
    </row>
    <row r="102" ht="12.75">
      <c r="K102" s="531"/>
    </row>
    <row r="103" ht="12.75">
      <c r="K103" s="531"/>
    </row>
  </sheetData>
  <mergeCells count="44">
    <mergeCell ref="A1:J1"/>
    <mergeCell ref="A2:J2"/>
    <mergeCell ref="C41:F41"/>
    <mergeCell ref="C42:F42"/>
    <mergeCell ref="H15:I15"/>
    <mergeCell ref="B23:J24"/>
    <mergeCell ref="D26:E27"/>
    <mergeCell ref="H26:I27"/>
    <mergeCell ref="J19:J20"/>
    <mergeCell ref="D18:I18"/>
    <mergeCell ref="C43:F43"/>
    <mergeCell ref="E3:G3"/>
    <mergeCell ref="E5:G5"/>
    <mergeCell ref="B26:B27"/>
    <mergeCell ref="E12:G12"/>
    <mergeCell ref="E15:F15"/>
    <mergeCell ref="C38:F38"/>
    <mergeCell ref="C39:F39"/>
    <mergeCell ref="C40:F40"/>
    <mergeCell ref="D17:I17"/>
    <mergeCell ref="C3:D3"/>
    <mergeCell ref="B8:E10"/>
    <mergeCell ref="F8:J8"/>
    <mergeCell ref="F9:J9"/>
    <mergeCell ref="F10:J10"/>
    <mergeCell ref="H3:I3"/>
    <mergeCell ref="I5:J5"/>
    <mergeCell ref="D6:H6"/>
    <mergeCell ref="D7:H7"/>
    <mergeCell ref="I40:J40"/>
    <mergeCell ref="I41:J41"/>
    <mergeCell ref="I42:J42"/>
    <mergeCell ref="F26:G27"/>
    <mergeCell ref="J26:J27"/>
    <mergeCell ref="K1:K44"/>
    <mergeCell ref="D13:I13"/>
    <mergeCell ref="D14:I14"/>
    <mergeCell ref="D16:I16"/>
    <mergeCell ref="F11:J11"/>
    <mergeCell ref="E19:I19"/>
    <mergeCell ref="E20:I20"/>
    <mergeCell ref="I43:J43"/>
    <mergeCell ref="I38:J38"/>
    <mergeCell ref="I39:J39"/>
  </mergeCells>
  <conditionalFormatting sqref="E5:G5 D6:H6 E12:G12 D13:I13 E19:I19 C38:F44 I38:J44 F8:J9">
    <cfRule type="cellIs" priority="1" dxfId="2" operator="equal" stopIfTrue="1">
      <formula>0</formula>
    </cfRule>
  </conditionalFormatting>
  <hyperlinks>
    <hyperlink ref="K1:K44" location="'Cmpt''n'!A1" display="HOME"/>
  </hyperlinks>
  <printOptions/>
  <pageMargins left="0.75" right="0.48" top="0.76" bottom="0.71" header="0.33" footer="0.5"/>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Sultan Law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Nauman</dc:creator>
  <cp:keywords/>
  <dc:description/>
  <cp:lastModifiedBy>pepsi</cp:lastModifiedBy>
  <cp:lastPrinted>2010-10-26T19:23:18Z</cp:lastPrinted>
  <dcterms:created xsi:type="dcterms:W3CDTF">2009-08-19T14:11:55Z</dcterms:created>
  <dcterms:modified xsi:type="dcterms:W3CDTF">2010-10-27T12:05:46Z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